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笹山茂行\Desktop\教頭デスクトップ\11入試関係\統一調査書関係\"/>
    </mc:Choice>
  </mc:AlternateContent>
  <xr:revisionPtr revIDLastSave="0" documentId="13_ncr:1_{A266ECBB-D6D7-4079-BB85-3E1EBC35344B}" xr6:coauthVersionLast="41" xr6:coauthVersionMax="41" xr10:uidLastSave="{00000000-0000-0000-0000-000000000000}"/>
  <bookViews>
    <workbookView xWindow="-120" yWindow="-120" windowWidth="19800" windowHeight="11760" tabRatio="619" firstSheet="1" activeTab="6" xr2:uid="{00000000-000D-0000-FFFF-FFFF00000000}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調査書印刷" sheetId="1" r:id="rId7"/>
  </sheets>
  <externalReferences>
    <externalReference r:id="rId8"/>
    <externalReference r:id="rId9"/>
  </externalReferences>
  <definedNames>
    <definedName name="_xlnm.Print_Area" localSheetId="6">調査書印刷!$F$7:$CE$122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6" l="1"/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<sst xmlns="http://schemas.openxmlformats.org/spreadsheetml/2006/main" count="270" uniqueCount="168">
  <si>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</si>
  <si>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</si>
  <si>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</si>
  <si>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</si>
  <si>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</si>
  <si>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</si>
  <si>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</si>
  <si>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</si>
  <si>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</si>
  <si>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</si>
  <si>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</si>
  <si>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</si>
  <si>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</si>
  <si>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</si>
  <si>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</si>
  <si>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</si>
  <si>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</si>
  <si>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</si>
  <si>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</si>
  <si>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</si>
  <si>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</si>
  <si>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</si>
  <si>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</si>
  <si>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</si>
  <si>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</si>
  <si>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</si>
  <si>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</si>
  <si>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</si>
  <si>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</si>
  <si>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</si>
  <si>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</si>
  <si>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</si>
  <si>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</si>
  <si>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</si>
  <si>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</si>
  <si>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</si>
  <si>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</si>
  <si>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</si>
  <si>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</si>
  <si>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</si>
  <si>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</si>
  <si>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</si>
  <si>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</si>
  <si>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</si>
  <si>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</si>
  <si>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</si>
  <si>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</si>
  <si>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</si>
  <si>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</si>
  <si>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</si>
  <si>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</si>
  <si>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</si>
  <si>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</si>
  <si>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</si>
  <si>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</si>
  <si>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</si>
  <si>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</si>
  <si>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</si>
  <si>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</si>
  <si>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</si>
  <si>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</si>
  <si>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</si>
  <si>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</si>
  <si>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</si>
  <si>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</si>
  <si>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</si>
  <si>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</si>
  <si>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</si>
  <si>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</si>
  <si>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</si>
  <si>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</si>
  <si>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</si>
  <si>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</si>
  <si>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</si>
  <si>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</si>
  <si>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</si>
  <si>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</si>
  <si>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</si>
  <si>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</si>
  <si>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</si>
  <si>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</si>
  <si>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</si>
  <si>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</si>
  <si>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</si>
  <si>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</si>
  <si>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</si>
  <si>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</si>
  <si>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</si>
  <si>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</si>
  <si>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</si>
  <si>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</si>
  <si>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</si>
  <si>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</si>
  <si>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</si>
  <si>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</si>
  <si>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</si>
  <si>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</si>
  <si>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</si>
  <si>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</si>
  <si>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</si>
  <si>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</si>
  <si>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</si>
  <si>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</si>
  <si>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</si>
  <si>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</si>
  <si>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</si>
  <si>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</si>
  <si>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</si>
  <si>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</si>
  <si>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</si>
  <si>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</si>
  <si>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</si>
  <si>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</si>
  <si>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</si>
  <si>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</si>
  <si>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</si>
  <si>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</si>
  <si>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</si>
  <si>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</si>
  <si>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</si>
  <si>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</si>
  <si>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</si>
  <si>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</si>
  <si>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</si>
  <si>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</si>
  <si>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</si>
  <si>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</si>
  <si>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</si>
  <si>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</si>
  <si>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</si>
  <si>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</si>
  <si>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</si>
  <si>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</si>
  <si>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鹿児島県私立高等学校統一調査書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チョウサショ</t>
    </rPh>
    <phoneticPr fontId="1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</si>
  <si>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1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</si>
  <si>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</si>
  <si>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</si>
  <si>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</si>
  <si>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</si>
  <si>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</si>
  <si>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</si>
  <si>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</si>
  <si>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</si>
  <si>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</si>
  <si>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</si>
  <si>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</si>
  <si>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</si>
  <si>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</si>
  <si>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調査書入力方法について</t>
    <rPh sb="0" eb="2">
      <t>チョウサ</t>
    </rPh>
    <rPh sb="2" eb="3">
      <t>ショ</t>
    </rPh>
    <rPh sb="3" eb="5">
      <t>ニュウリョク</t>
    </rPh>
    <rPh sb="5" eb="7">
      <t>ホウホウ</t>
    </rPh>
    <phoneticPr fontId="9"/>
  </si>
  <si>
    <t>調査書印刷</t>
    <rPh sb="0" eb="3">
      <t>チョウサショ</t>
    </rPh>
    <rPh sb="3" eb="5">
      <t>インサツ</t>
    </rPh>
    <phoneticPr fontId="9"/>
  </si>
  <si>
    <t>担任所見および指導上の参考事項は２００字以内で入力してください。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rPh sb="19" eb="20">
      <t>ジ</t>
    </rPh>
    <rPh sb="20" eb="22">
      <t>イナイ</t>
    </rPh>
    <rPh sb="23" eb="25">
      <t>ニュウリョク</t>
    </rPh>
    <phoneticPr fontId="1"/>
  </si>
  <si>
    <t>調査書作成</t>
    <rPh sb="0" eb="2">
      <t>チョウサ</t>
    </rPh>
    <rPh sb="2" eb="3">
      <t>ショ</t>
    </rPh>
    <rPh sb="3" eb="5">
      <t>サクセイ</t>
    </rPh>
    <phoneticPr fontId="1"/>
  </si>
  <si>
    <t>担任所見および指導上の参考事項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phoneticPr fontId="9"/>
  </si>
  <si>
    <t>調査書印刷</t>
    <rPh sb="0" eb="3">
      <t>チョウサショ</t>
    </rPh>
    <rPh sb="3" eb="5">
      <t>インサツ</t>
    </rPh>
    <phoneticPr fontId="1"/>
  </si>
  <si>
    <t>担任所見　および　　　指導上の　参考事項</t>
    <rPh sb="0" eb="2">
      <t>タンニン</t>
    </rPh>
    <rPh sb="2" eb="4">
      <t>ショケン</t>
    </rPh>
    <rPh sb="11" eb="14">
      <t>シドウジョウ</t>
    </rPh>
    <rPh sb="16" eb="18">
      <t>サンコウ</t>
    </rPh>
    <rPh sb="18" eb="20">
      <t>ジコウ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</si>
  <si>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</si>
  <si>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</si>
  <si>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</si>
  <si>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</si>
  <si>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</si>
  <si>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の番号）を入力してください。</t>
    <rPh sb="1" eb="3">
      <t>バンゴウ</t>
    </rPh>
    <rPh sb="5" eb="7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</si>
  <si>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</si>
  <si>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</si>
  <si>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>生年欄は　例えば「平成１６年」生まれは１６と入力してください。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</si>
  <si>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令和　　年</t>
    <rPh sb="0" eb="2">
      <t>レイワ</t>
    </rPh>
    <rPh sb="4" eb="5">
      <t>ネン</t>
    </rPh>
    <phoneticPr fontId="9"/>
  </si>
  <si>
    <t>令和2年度</t>
    <rPh sb="0" eb="1">
      <t>レイ</t>
    </rPh>
    <rPh sb="1" eb="2">
      <t>ワ</t>
    </rPh>
    <rPh sb="3" eb="5">
      <t>ネンド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</si>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</sst>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K54"/>
  <sheetViews>
    <sheetView showGridLines="0" showRowColHeaders="0" workbookViewId="0">
      <selection activeCell="F45" sqref="F45"/>
    </sheetView>
  </sheetViews>
  <sheetFormatPr defaultRowHeight="13.5" x14ac:dyDescent="0.1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 x14ac:dyDescent="0.15">
      <c r="B2" s="109" t="s">
        <v>148</v>
      </c>
      <c r="C2" s="110"/>
      <c r="D2" s="110"/>
      <c r="E2" s="110"/>
      <c r="F2" s="111"/>
      <c r="H2" s="111"/>
      <c r="I2" s="111"/>
      <c r="J2" s="112"/>
      <c r="K2" s="111"/>
    </row>
    <row r="3" spans="2:1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15">
      <c r="B4" s="111"/>
      <c r="C4" s="111" t="s">
        <v>94</v>
      </c>
      <c r="D4" s="111"/>
      <c r="E4" s="111"/>
      <c r="F4" s="111"/>
      <c r="G4" s="111"/>
      <c r="H4" s="111"/>
      <c r="I4" s="111"/>
      <c r="J4" s="111"/>
      <c r="K4" s="111"/>
    </row>
    <row r="5" spans="2:11" x14ac:dyDescent="0.15">
      <c r="B5" s="111"/>
      <c r="C5" s="113" t="s">
        <v>95</v>
      </c>
      <c r="D5" s="111" t="s">
        <v>96</v>
      </c>
      <c r="E5" s="111"/>
      <c r="F5" s="111"/>
      <c r="G5" s="111"/>
      <c r="H5" s="111"/>
      <c r="I5" s="111"/>
      <c r="J5" s="111"/>
      <c r="K5" s="111"/>
    </row>
    <row r="6" spans="2:11" x14ac:dyDescent="0.15">
      <c r="B6" s="111"/>
      <c r="C6" s="113" t="s">
        <v>97</v>
      </c>
      <c r="D6" s="111" t="s">
        <v>135</v>
      </c>
      <c r="E6" s="111"/>
      <c r="F6" s="111"/>
      <c r="G6" s="111"/>
      <c r="H6" s="111"/>
      <c r="I6" s="111"/>
      <c r="J6" s="111"/>
      <c r="K6" s="111"/>
    </row>
    <row r="7" spans="2:11" x14ac:dyDescent="0.15">
      <c r="B7" s="111"/>
      <c r="C7" s="113" t="s">
        <v>98</v>
      </c>
      <c r="D7" s="111" t="s">
        <v>136</v>
      </c>
      <c r="E7" s="111"/>
      <c r="F7" s="111"/>
      <c r="G7" s="111"/>
      <c r="H7" s="111"/>
      <c r="I7" s="111"/>
      <c r="J7" s="111"/>
      <c r="K7" s="111"/>
    </row>
    <row r="8" spans="2:11" x14ac:dyDescent="0.15">
      <c r="B8" s="111"/>
      <c r="C8" s="113" t="s">
        <v>99</v>
      </c>
      <c r="D8" s="111" t="s">
        <v>137</v>
      </c>
      <c r="E8" s="111"/>
      <c r="F8" s="111"/>
      <c r="G8" s="111"/>
      <c r="H8" s="111"/>
      <c r="I8" s="111"/>
      <c r="J8" s="111"/>
      <c r="K8" s="111"/>
    </row>
    <row r="9" spans="2:11" x14ac:dyDescent="0.15">
      <c r="B9" s="111"/>
      <c r="C9" s="113" t="s">
        <v>100</v>
      </c>
      <c r="D9" s="111" t="s">
        <v>138</v>
      </c>
      <c r="E9" s="111"/>
      <c r="F9" s="111"/>
      <c r="G9" s="111"/>
      <c r="H9" s="111"/>
      <c r="I9" s="111"/>
      <c r="J9" s="111"/>
      <c r="K9" s="111"/>
    </row>
    <row r="10" spans="2:11" x14ac:dyDescent="0.15">
      <c r="B10" s="111"/>
      <c r="C10" s="113" t="s">
        <v>101</v>
      </c>
      <c r="D10" s="111" t="s">
        <v>139</v>
      </c>
      <c r="E10" s="111"/>
      <c r="F10" s="111"/>
      <c r="G10" s="111"/>
      <c r="H10" s="111"/>
      <c r="I10" s="111"/>
      <c r="J10" s="111"/>
      <c r="K10" s="111"/>
    </row>
    <row r="11" spans="2:11" x14ac:dyDescent="0.15">
      <c r="B11" s="111"/>
      <c r="C11" s="113" t="s">
        <v>102</v>
      </c>
      <c r="D11" s="111" t="s">
        <v>149</v>
      </c>
      <c r="E11" s="111"/>
      <c r="F11" s="111"/>
      <c r="G11" s="111"/>
      <c r="H11" s="111"/>
      <c r="I11" s="111"/>
      <c r="J11" s="111"/>
      <c r="K11" s="111"/>
    </row>
    <row r="12" spans="2:11" x14ac:dyDescent="0.15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x14ac:dyDescent="0.15">
      <c r="B13" s="111"/>
      <c r="C13" s="114" t="s">
        <v>147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 x14ac:dyDescent="0.2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 x14ac:dyDescent="0.2">
      <c r="B15" s="111"/>
      <c r="C15" s="126" t="s">
        <v>135</v>
      </c>
      <c r="D15" s="111" t="s">
        <v>103</v>
      </c>
      <c r="E15" s="111"/>
      <c r="F15" s="111"/>
      <c r="G15" s="111"/>
      <c r="H15" s="111"/>
      <c r="I15" s="111"/>
      <c r="J15" s="111"/>
      <c r="K15" s="111"/>
    </row>
    <row r="16" spans="2:11" x14ac:dyDescent="0.15">
      <c r="B16" s="111"/>
      <c r="C16" s="115" t="s">
        <v>104</v>
      </c>
      <c r="D16" s="111" t="s">
        <v>105</v>
      </c>
      <c r="E16" s="111"/>
      <c r="F16" s="111"/>
      <c r="G16" s="111"/>
      <c r="H16" s="111"/>
      <c r="I16" s="111"/>
      <c r="J16" s="111"/>
      <c r="K16" s="111"/>
    </row>
    <row r="17" spans="2:11" x14ac:dyDescent="0.15">
      <c r="B17" s="111"/>
      <c r="C17" s="115" t="s">
        <v>104</v>
      </c>
      <c r="D17" s="111" t="s">
        <v>140</v>
      </c>
      <c r="E17" s="111"/>
      <c r="F17" s="111"/>
      <c r="G17" s="111"/>
      <c r="H17" s="111"/>
      <c r="I17" s="111"/>
      <c r="J17" s="111"/>
      <c r="K17" s="111"/>
    </row>
    <row r="18" spans="2:11" x14ac:dyDescent="0.15">
      <c r="B18" s="111"/>
      <c r="C18" s="115" t="s">
        <v>104</v>
      </c>
      <c r="D18" s="111" t="s">
        <v>141</v>
      </c>
      <c r="E18" s="111"/>
      <c r="F18" s="111"/>
      <c r="G18" s="111"/>
      <c r="H18" s="111"/>
      <c r="I18" s="111"/>
      <c r="J18" s="111"/>
      <c r="K18" s="111"/>
    </row>
    <row r="19" spans="2:11" ht="14.25" thickBot="1" x14ac:dyDescent="0.2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 x14ac:dyDescent="0.2">
      <c r="B20" s="111"/>
      <c r="C20" s="123" t="s">
        <v>136</v>
      </c>
      <c r="D20" s="124"/>
      <c r="E20" s="111" t="s">
        <v>103</v>
      </c>
      <c r="H20" s="111"/>
      <c r="I20" s="111"/>
      <c r="J20" s="111"/>
      <c r="K20" s="111"/>
    </row>
    <row r="21" spans="2:11" x14ac:dyDescent="0.15">
      <c r="B21" s="111"/>
      <c r="C21" s="115"/>
      <c r="D21" s="116" t="s">
        <v>157</v>
      </c>
      <c r="E21" s="111"/>
      <c r="F21" s="111"/>
      <c r="G21" s="111"/>
      <c r="H21" s="111"/>
      <c r="I21" s="111"/>
      <c r="J21" s="111"/>
      <c r="K21" s="111"/>
    </row>
    <row r="22" spans="2:11" x14ac:dyDescent="0.15">
      <c r="B22" s="111"/>
      <c r="C22" s="115"/>
      <c r="D22" s="116" t="s">
        <v>158</v>
      </c>
      <c r="E22" s="111"/>
      <c r="F22" s="111"/>
      <c r="G22" s="111"/>
      <c r="H22" s="111"/>
      <c r="I22" s="111"/>
      <c r="J22" s="111"/>
      <c r="K22" s="111"/>
    </row>
    <row r="23" spans="2:11" x14ac:dyDescent="0.15">
      <c r="B23" s="111"/>
      <c r="C23" s="115" t="s">
        <v>104</v>
      </c>
      <c r="D23" s="117" t="s">
        <v>142</v>
      </c>
      <c r="E23" s="111"/>
      <c r="F23" s="111"/>
      <c r="G23" s="111"/>
      <c r="H23" s="111"/>
      <c r="I23" s="111"/>
      <c r="J23" s="111"/>
      <c r="K23" s="111"/>
    </row>
    <row r="24" spans="2:11" x14ac:dyDescent="0.15">
      <c r="B24" s="111"/>
      <c r="C24" s="115" t="s">
        <v>104</v>
      </c>
      <c r="D24" s="117" t="s">
        <v>163</v>
      </c>
      <c r="E24" s="111"/>
      <c r="F24" s="111"/>
      <c r="G24" s="111"/>
      <c r="H24" s="111"/>
      <c r="I24" s="111"/>
      <c r="J24" s="111"/>
      <c r="K24" s="111"/>
    </row>
    <row r="25" spans="2:11" x14ac:dyDescent="0.15">
      <c r="B25" s="111"/>
      <c r="C25" s="115" t="s">
        <v>104</v>
      </c>
      <c r="D25" s="117" t="s">
        <v>110</v>
      </c>
      <c r="E25" s="111"/>
      <c r="F25" s="111"/>
      <c r="G25" s="111"/>
      <c r="H25" s="111"/>
      <c r="I25" s="111"/>
      <c r="J25" s="111"/>
      <c r="K25" s="111"/>
    </row>
    <row r="26" spans="2:11" x14ac:dyDescent="0.15">
      <c r="B26" s="111"/>
      <c r="C26" s="115" t="s">
        <v>104</v>
      </c>
      <c r="D26" s="117" t="s">
        <v>106</v>
      </c>
      <c r="E26" s="111"/>
      <c r="F26" s="111"/>
      <c r="G26" s="111"/>
      <c r="H26" s="111"/>
      <c r="I26" s="111"/>
      <c r="J26" s="111"/>
      <c r="K26" s="111"/>
    </row>
    <row r="27" spans="2:11" x14ac:dyDescent="0.15">
      <c r="B27" s="111"/>
      <c r="C27" s="115" t="s">
        <v>104</v>
      </c>
      <c r="D27" s="117" t="s">
        <v>111</v>
      </c>
      <c r="E27" s="111"/>
      <c r="F27" s="111"/>
      <c r="G27" s="111"/>
      <c r="H27" s="111"/>
      <c r="I27" s="111"/>
      <c r="J27" s="111"/>
      <c r="K27" s="111"/>
    </row>
    <row r="28" spans="2:11" x14ac:dyDescent="0.15">
      <c r="B28" s="111"/>
      <c r="C28" s="115" t="s">
        <v>104</v>
      </c>
      <c r="D28" s="117" t="s">
        <v>112</v>
      </c>
      <c r="E28" s="111"/>
      <c r="F28" s="111"/>
      <c r="G28" s="111"/>
      <c r="H28" s="111"/>
      <c r="I28" s="111"/>
      <c r="J28" s="111"/>
      <c r="K28" s="111"/>
    </row>
    <row r="29" spans="2:11" x14ac:dyDescent="0.15">
      <c r="B29" s="111"/>
      <c r="C29" s="115" t="s">
        <v>104</v>
      </c>
      <c r="D29" s="117" t="s">
        <v>113</v>
      </c>
      <c r="E29" s="111"/>
      <c r="F29" s="111"/>
      <c r="G29" s="111"/>
      <c r="H29" s="111"/>
      <c r="I29" s="111"/>
      <c r="J29" s="111"/>
      <c r="K29" s="111"/>
    </row>
    <row r="30" spans="2:11" ht="14.25" thickBot="1" x14ac:dyDescent="0.2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 x14ac:dyDescent="0.2">
      <c r="B31" s="111"/>
      <c r="C31" s="122" t="s">
        <v>137</v>
      </c>
      <c r="D31" s="111" t="s">
        <v>103</v>
      </c>
      <c r="E31" s="111"/>
      <c r="F31" s="111"/>
      <c r="G31" s="111"/>
      <c r="H31" s="111"/>
      <c r="I31" s="111"/>
      <c r="J31" s="111"/>
      <c r="K31" s="111"/>
    </row>
    <row r="32" spans="2:11" x14ac:dyDescent="0.15">
      <c r="B32" s="111"/>
      <c r="C32" s="111"/>
      <c r="D32" s="116" t="s">
        <v>159</v>
      </c>
      <c r="E32" s="111"/>
      <c r="F32" s="111"/>
      <c r="G32" s="111"/>
      <c r="H32" s="111"/>
      <c r="I32" s="111"/>
      <c r="J32" s="111"/>
      <c r="K32" s="111"/>
    </row>
    <row r="33" spans="2:11" x14ac:dyDescent="0.15">
      <c r="B33" s="111"/>
      <c r="C33" s="111"/>
      <c r="D33" s="116" t="s">
        <v>158</v>
      </c>
      <c r="E33" s="111"/>
      <c r="F33" s="111"/>
      <c r="G33" s="111"/>
      <c r="H33" s="111"/>
      <c r="I33" s="111"/>
      <c r="J33" s="111"/>
      <c r="K33" s="111"/>
    </row>
    <row r="34" spans="2:11" x14ac:dyDescent="0.15">
      <c r="B34" s="111"/>
      <c r="C34" s="115" t="s">
        <v>104</v>
      </c>
      <c r="D34" s="111" t="s">
        <v>107</v>
      </c>
      <c r="E34" s="111"/>
      <c r="F34" s="111"/>
      <c r="G34" s="111"/>
      <c r="H34" s="111"/>
      <c r="I34" s="111"/>
      <c r="J34" s="111"/>
      <c r="K34" s="111"/>
    </row>
    <row r="35" spans="2:11" x14ac:dyDescent="0.15">
      <c r="B35" s="111"/>
      <c r="C35" s="115" t="s">
        <v>104</v>
      </c>
      <c r="D35" s="111" t="s">
        <v>162</v>
      </c>
      <c r="E35" s="111"/>
      <c r="F35" s="111"/>
      <c r="G35" s="111"/>
      <c r="H35" s="111"/>
      <c r="I35" s="111"/>
      <c r="J35" s="111"/>
      <c r="K35" s="111"/>
    </row>
    <row r="36" spans="2:11" ht="14.25" thickBot="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 x14ac:dyDescent="0.2">
      <c r="B37" s="111"/>
      <c r="C37" s="198" t="s">
        <v>138</v>
      </c>
      <c r="D37" s="199"/>
      <c r="E37" s="111" t="s">
        <v>103</v>
      </c>
      <c r="G37" s="111"/>
      <c r="H37" s="111"/>
      <c r="I37" s="111"/>
      <c r="J37" s="111"/>
      <c r="K37" s="111"/>
    </row>
    <row r="38" spans="2:11" x14ac:dyDescent="0.15">
      <c r="B38" s="111"/>
      <c r="C38" s="115" t="s">
        <v>104</v>
      </c>
      <c r="D38" s="111" t="s">
        <v>145</v>
      </c>
      <c r="E38" s="111"/>
      <c r="F38" s="111"/>
      <c r="G38" s="111"/>
      <c r="H38" s="111"/>
      <c r="I38" s="111"/>
      <c r="J38" s="111"/>
      <c r="K38" s="111"/>
    </row>
    <row r="39" spans="2:11" ht="14.25" thickBot="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 x14ac:dyDescent="0.2">
      <c r="B40" s="111"/>
      <c r="C40" s="196" t="s">
        <v>139</v>
      </c>
      <c r="D40" s="197"/>
      <c r="E40" s="111" t="s">
        <v>103</v>
      </c>
      <c r="F40" s="111"/>
      <c r="G40" s="111"/>
      <c r="H40" s="111"/>
      <c r="I40" s="111"/>
      <c r="J40" s="111"/>
      <c r="K40" s="111"/>
    </row>
    <row r="41" spans="2:11" x14ac:dyDescent="0.15">
      <c r="B41" s="111"/>
      <c r="C41" s="115" t="s">
        <v>104</v>
      </c>
      <c r="D41" s="111" t="s">
        <v>116</v>
      </c>
      <c r="E41" s="111"/>
      <c r="F41" s="111"/>
      <c r="G41" s="111"/>
      <c r="H41" s="111"/>
      <c r="I41" s="111"/>
      <c r="J41" s="111"/>
      <c r="K41" s="111"/>
    </row>
    <row r="42" spans="2:11" x14ac:dyDescent="0.15">
      <c r="B42" s="111"/>
      <c r="C42" s="115" t="s">
        <v>104</v>
      </c>
      <c r="D42" s="111" t="s">
        <v>117</v>
      </c>
      <c r="E42" s="111"/>
      <c r="F42" s="111"/>
      <c r="G42" s="111"/>
      <c r="H42" s="111"/>
      <c r="I42" s="111"/>
      <c r="J42" s="111"/>
      <c r="K42" s="111"/>
    </row>
    <row r="43" spans="2:11" x14ac:dyDescent="0.15">
      <c r="B43" s="111"/>
      <c r="C43" s="115" t="s">
        <v>104</v>
      </c>
      <c r="D43" s="111" t="s">
        <v>150</v>
      </c>
      <c r="E43" s="111"/>
      <c r="F43" s="111"/>
      <c r="G43" s="111"/>
      <c r="H43" s="111"/>
      <c r="I43" s="111"/>
      <c r="J43" s="111"/>
      <c r="K43" s="111"/>
    </row>
    <row r="44" spans="2:11" ht="14.25" thickBot="1" x14ac:dyDescent="0.2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 x14ac:dyDescent="0.2">
      <c r="B45" s="111"/>
      <c r="C45" s="125" t="s">
        <v>149</v>
      </c>
      <c r="D45" s="111" t="s">
        <v>103</v>
      </c>
      <c r="E45" s="111"/>
      <c r="F45" s="111"/>
      <c r="G45" s="111"/>
      <c r="H45" s="111"/>
      <c r="I45" s="111"/>
      <c r="J45" s="111"/>
      <c r="K45" s="111"/>
    </row>
    <row r="46" spans="2:11" x14ac:dyDescent="0.15">
      <c r="B46" s="111"/>
      <c r="C46" s="115" t="s">
        <v>104</v>
      </c>
      <c r="D46" s="111" t="s">
        <v>161</v>
      </c>
      <c r="E46" s="111"/>
      <c r="F46" s="111"/>
      <c r="G46" s="111"/>
      <c r="H46" s="111"/>
      <c r="I46" s="111"/>
      <c r="J46" s="111"/>
      <c r="K46" s="111"/>
    </row>
    <row r="47" spans="2:11" x14ac:dyDescent="0.15">
      <c r="B47" s="111"/>
      <c r="C47" s="115"/>
      <c r="D47" s="111" t="s">
        <v>160</v>
      </c>
      <c r="E47" s="111"/>
      <c r="F47" s="111"/>
      <c r="G47" s="111"/>
      <c r="H47" s="111"/>
      <c r="I47" s="111"/>
      <c r="J47" s="111"/>
      <c r="K47" s="111"/>
    </row>
    <row r="48" spans="2:11" x14ac:dyDescent="0.15">
      <c r="B48" s="111"/>
      <c r="C48" s="115" t="s">
        <v>104</v>
      </c>
      <c r="D48" s="111" t="s">
        <v>115</v>
      </c>
      <c r="E48" s="111"/>
      <c r="F48" s="111"/>
      <c r="G48" s="111"/>
      <c r="H48" s="111"/>
      <c r="I48" s="111"/>
      <c r="J48" s="111"/>
      <c r="K48" s="111"/>
    </row>
    <row r="49" spans="2:11" x14ac:dyDescent="0.15">
      <c r="B49" s="111"/>
      <c r="C49" s="115" t="s">
        <v>104</v>
      </c>
      <c r="D49" s="111" t="s">
        <v>108</v>
      </c>
      <c r="E49" s="111"/>
      <c r="F49" s="111"/>
      <c r="G49" s="111"/>
      <c r="H49" s="111"/>
      <c r="I49" s="111"/>
      <c r="J49" s="111"/>
      <c r="K49" s="111"/>
    </row>
    <row r="50" spans="2:11" x14ac:dyDescent="0.15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 x14ac:dyDescent="0.15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x14ac:dyDescent="0.15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 x14ac:dyDescent="0.15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 x14ac:dyDescent="0.15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0hWgakVZfl6WRmN08ARtWIpMGDioGR+8LnxI4vVWE/uIbmgRTzpQICmq7tRZeW30y69iq3Iupskv2QwgHUL3rw==" saltValue="0R4i1KaxkBLVnfk9ee9kRA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B1:H19"/>
  <sheetViews>
    <sheetView showGridLines="0" showRowColHeaders="0" workbookViewId="0">
      <selection activeCell="F8" sqref="F8"/>
    </sheetView>
  </sheetViews>
  <sheetFormatPr defaultRowHeight="13.5" x14ac:dyDescent="0.1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 x14ac:dyDescent="0.15">
      <c r="C1" s="23"/>
    </row>
    <row r="2" spans="2:8" ht="19.5" customHeight="1" x14ac:dyDescent="0.15">
      <c r="B2" s="134" t="s">
        <v>151</v>
      </c>
      <c r="C2" s="23"/>
    </row>
    <row r="3" spans="2:8" ht="15.75" customHeight="1" thickBot="1" x14ac:dyDescent="0.2">
      <c r="C3" s="23"/>
    </row>
    <row r="4" spans="2:8" ht="15.75" customHeight="1" thickTop="1" thickBot="1" x14ac:dyDescent="0.2">
      <c r="B4" s="24"/>
      <c r="C4" s="25"/>
      <c r="D4" s="26"/>
      <c r="E4" s="26"/>
      <c r="F4" s="26"/>
      <c r="G4" s="26"/>
      <c r="H4" s="27"/>
    </row>
    <row r="5" spans="2:8" ht="15.75" customHeight="1" thickBot="1" x14ac:dyDescent="0.2">
      <c r="B5" s="28"/>
      <c r="C5" s="29"/>
      <c r="D5" s="30" t="s">
        <v>164</v>
      </c>
      <c r="E5" s="31" t="s">
        <v>44</v>
      </c>
      <c r="F5" s="31" t="s">
        <v>45</v>
      </c>
      <c r="G5" s="32"/>
      <c r="H5" s="33"/>
    </row>
    <row r="6" spans="2:8" ht="25.5" customHeight="1" thickTop="1" thickBot="1" x14ac:dyDescent="0.2">
      <c r="B6" s="28"/>
      <c r="C6" s="34" t="s">
        <v>46</v>
      </c>
      <c r="D6" s="176"/>
      <c r="E6" s="176"/>
      <c r="F6" s="176"/>
      <c r="G6" s="35"/>
      <c r="H6" s="33"/>
    </row>
    <row r="7" spans="2:8" ht="23.25" customHeight="1" thickTop="1" thickBot="1" x14ac:dyDescent="0.2">
      <c r="B7" s="28"/>
      <c r="C7" s="36" t="s">
        <v>47</v>
      </c>
      <c r="D7" s="37">
        <v>1</v>
      </c>
      <c r="E7" s="37">
        <v>5</v>
      </c>
      <c r="F7" s="37">
        <v>1</v>
      </c>
      <c r="G7" s="38"/>
      <c r="H7" s="33"/>
    </row>
    <row r="8" spans="2:8" ht="15.75" customHeight="1" thickBot="1" x14ac:dyDescent="0.2">
      <c r="B8" s="28"/>
      <c r="C8" s="39"/>
      <c r="D8" s="40"/>
      <c r="E8" s="40"/>
      <c r="F8" s="40"/>
      <c r="G8" s="40"/>
      <c r="H8" s="33"/>
    </row>
    <row r="9" spans="2:8" ht="15.75" customHeight="1" thickBot="1" x14ac:dyDescent="0.2">
      <c r="B9" s="28"/>
      <c r="C9" s="41"/>
      <c r="D9" s="42"/>
      <c r="E9" s="43"/>
      <c r="F9" s="43"/>
      <c r="G9" s="32"/>
      <c r="H9" s="33"/>
    </row>
    <row r="10" spans="2:8" ht="24.75" customHeight="1" thickTop="1" thickBot="1" x14ac:dyDescent="0.2">
      <c r="B10" s="28"/>
      <c r="C10" s="34" t="s">
        <v>48</v>
      </c>
      <c r="D10" s="200"/>
      <c r="E10" s="201"/>
      <c r="F10" s="202"/>
      <c r="G10" s="35"/>
      <c r="H10" s="33"/>
    </row>
    <row r="11" spans="2:8" ht="24.75" customHeight="1" thickTop="1" thickBot="1" x14ac:dyDescent="0.2">
      <c r="B11" s="28"/>
      <c r="C11" s="44" t="s">
        <v>47</v>
      </c>
      <c r="D11" s="45" t="s">
        <v>49</v>
      </c>
      <c r="E11" s="46"/>
      <c r="F11" s="47"/>
      <c r="G11" s="48"/>
      <c r="H11" s="33"/>
    </row>
    <row r="12" spans="2:8" ht="15.75" customHeight="1" thickBot="1" x14ac:dyDescent="0.2">
      <c r="B12" s="28"/>
      <c r="C12" s="49"/>
      <c r="D12" s="50"/>
      <c r="E12" s="50"/>
      <c r="F12" s="50"/>
      <c r="G12" s="50"/>
      <c r="H12" s="33"/>
    </row>
    <row r="13" spans="2:8" ht="15.75" customHeight="1" thickBot="1" x14ac:dyDescent="0.2">
      <c r="B13" s="28"/>
      <c r="C13" s="41"/>
      <c r="D13" s="42"/>
      <c r="E13" s="43"/>
      <c r="F13" s="43"/>
      <c r="G13" s="32"/>
      <c r="H13" s="33"/>
    </row>
    <row r="14" spans="2:8" ht="26.25" customHeight="1" thickTop="1" thickBot="1" x14ac:dyDescent="0.2">
      <c r="B14" s="28"/>
      <c r="C14" s="34" t="s">
        <v>155</v>
      </c>
      <c r="D14" s="203"/>
      <c r="E14" s="204"/>
      <c r="F14" s="205"/>
      <c r="G14" s="35"/>
      <c r="H14" s="33"/>
    </row>
    <row r="15" spans="2:8" ht="24.75" customHeight="1" thickTop="1" thickBot="1" x14ac:dyDescent="0.2">
      <c r="B15" s="28"/>
      <c r="C15" s="44" t="s">
        <v>47</v>
      </c>
      <c r="D15" s="51" t="s">
        <v>50</v>
      </c>
      <c r="E15" s="52"/>
      <c r="F15" s="53"/>
      <c r="G15" s="54"/>
      <c r="H15" s="55"/>
    </row>
    <row r="16" spans="2:8" ht="15.75" customHeight="1" x14ac:dyDescent="0.15">
      <c r="B16" s="28"/>
      <c r="C16" s="60"/>
      <c r="D16" s="61"/>
      <c r="E16" s="61"/>
      <c r="F16" s="61"/>
      <c r="G16" s="61"/>
      <c r="H16" s="55"/>
    </row>
    <row r="17" spans="2:8" ht="15.75" customHeight="1" thickBot="1" x14ac:dyDescent="0.2">
      <c r="B17" s="56"/>
      <c r="C17" s="57"/>
      <c r="D17" s="58"/>
      <c r="E17" s="58"/>
      <c r="F17" s="58"/>
      <c r="G17" s="58"/>
      <c r="H17" s="59"/>
    </row>
    <row r="18" spans="2:8" ht="15.75" customHeight="1" thickTop="1" x14ac:dyDescent="0.15">
      <c r="C18" s="23"/>
    </row>
    <row r="19" spans="2:8" ht="15.75" customHeight="1" x14ac:dyDescent="0.15"/>
  </sheetData>
  <sheetProtection algorithmName="SHA-512" hashValue="XkH3PsUP8UZHsU0THLG9iiCOkXUwX8SFkOVJTyhQvIYix5mTI92fuDS2Org3aYeOYbbWltTdEGfoTWLFZKmTSw==" saltValue="pKLvbEeIQpnXSMGpWI6HOw==" spinCount="100000" sheet="1" objects="1" scenarios="1"/>
  <protectedRanges>
    <protectedRange sqref="D14:F14" name="範囲4"/>
    <protectedRange sqref="D10:F10" name="範囲2"/>
    <protectedRange sqref="D6:F6" name="範囲1"/>
  </protectedRanges>
  <mergeCells count="2">
    <mergeCell ref="D10:F10"/>
    <mergeCell ref="D14:F1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B400"/>
  <sheetViews>
    <sheetView showGridLines="0" showRowColHeader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RowHeight="12.75" x14ac:dyDescent="0.1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 x14ac:dyDescent="0.15">
      <c r="D1" s="134" t="s">
        <v>151</v>
      </c>
    </row>
    <row r="2" spans="1:28" x14ac:dyDescent="0.15">
      <c r="I2" s="66">
        <v>1</v>
      </c>
      <c r="J2" s="159" t="s">
        <v>53</v>
      </c>
      <c r="L2" s="84"/>
      <c r="M2" s="84"/>
    </row>
    <row r="3" spans="1:28" ht="13.5" customHeight="1" x14ac:dyDescent="0.15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54</v>
      </c>
      <c r="K3" s="160"/>
      <c r="L3" s="206" t="s">
        <v>72</v>
      </c>
      <c r="M3" s="207"/>
      <c r="N3" s="161"/>
      <c r="O3" s="208" t="s">
        <v>73</v>
      </c>
      <c r="P3" s="209"/>
      <c r="Q3" s="210"/>
      <c r="R3" s="161"/>
      <c r="S3" s="215" t="s">
        <v>51</v>
      </c>
      <c r="T3" s="153"/>
      <c r="U3" s="211" t="s">
        <v>70</v>
      </c>
      <c r="V3" s="211"/>
      <c r="W3" s="211"/>
      <c r="X3" s="211"/>
      <c r="Y3" s="153"/>
      <c r="Z3" s="212" t="s">
        <v>109</v>
      </c>
      <c r="AA3" s="213"/>
      <c r="AB3" s="214"/>
    </row>
    <row r="4" spans="1:28" s="65" customFormat="1" x14ac:dyDescent="0.15">
      <c r="A4" s="143" t="s">
        <v>55</v>
      </c>
      <c r="B4" s="144" t="s">
        <v>56</v>
      </c>
      <c r="C4" s="145" t="s">
        <v>57</v>
      </c>
      <c r="D4" s="145" t="s">
        <v>58</v>
      </c>
      <c r="E4" s="146" t="s">
        <v>59</v>
      </c>
      <c r="F4" s="145" t="s">
        <v>60</v>
      </c>
      <c r="G4" s="145" t="s">
        <v>61</v>
      </c>
      <c r="H4" s="145" t="s">
        <v>62</v>
      </c>
      <c r="I4" s="145" t="s">
        <v>63</v>
      </c>
      <c r="J4" s="145" t="s">
        <v>64</v>
      </c>
      <c r="K4" s="162"/>
      <c r="L4" s="145" t="s">
        <v>65</v>
      </c>
      <c r="M4" s="145" t="s">
        <v>66</v>
      </c>
      <c r="N4" s="162"/>
      <c r="O4" s="145" t="s">
        <v>67</v>
      </c>
      <c r="P4" s="145" t="s">
        <v>71</v>
      </c>
      <c r="Q4" s="145" t="s">
        <v>68</v>
      </c>
      <c r="R4" s="162"/>
      <c r="S4" s="216"/>
      <c r="T4" s="163"/>
      <c r="U4" s="145" t="s">
        <v>123</v>
      </c>
      <c r="V4" s="145" t="s">
        <v>125</v>
      </c>
      <c r="W4" s="145" t="s">
        <v>48</v>
      </c>
      <c r="X4" s="145" t="s">
        <v>126</v>
      </c>
      <c r="Y4" s="152"/>
      <c r="Z4" s="145" t="s">
        <v>127</v>
      </c>
      <c r="AA4" s="145" t="s">
        <v>128</v>
      </c>
      <c r="AB4" s="145" t="s">
        <v>129</v>
      </c>
    </row>
    <row r="5" spans="1:28" ht="13.5" thickBot="1" x14ac:dyDescent="0.2">
      <c r="A5" s="147" t="s">
        <v>69</v>
      </c>
      <c r="B5" s="148">
        <v>3</v>
      </c>
      <c r="C5" s="149">
        <v>2</v>
      </c>
      <c r="D5" s="149" t="s">
        <v>119</v>
      </c>
      <c r="E5" s="150" t="s">
        <v>120</v>
      </c>
      <c r="F5" s="149">
        <v>16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29</v>
      </c>
      <c r="M5" s="149" t="s">
        <v>121</v>
      </c>
      <c r="N5" s="165"/>
      <c r="O5" s="149">
        <v>2</v>
      </c>
      <c r="P5" s="149">
        <v>3</v>
      </c>
      <c r="Q5" s="149" t="s">
        <v>121</v>
      </c>
      <c r="R5" s="165"/>
      <c r="S5" s="149" t="s">
        <v>122</v>
      </c>
      <c r="T5" s="166"/>
      <c r="U5" s="149">
        <v>30</v>
      </c>
      <c r="V5" s="149">
        <v>7</v>
      </c>
      <c r="W5" s="149" t="s">
        <v>143</v>
      </c>
      <c r="X5" s="149" t="s">
        <v>124</v>
      </c>
      <c r="Y5" s="153"/>
      <c r="Z5" s="149">
        <v>31</v>
      </c>
      <c r="AA5" s="149">
        <v>3</v>
      </c>
      <c r="AB5" s="149" t="s">
        <v>144</v>
      </c>
    </row>
    <row r="6" spans="1:28" ht="13.5" thickTop="1" x14ac:dyDescent="0.15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x14ac:dyDescent="0.1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x14ac:dyDescent="0.1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x14ac:dyDescent="0.1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x14ac:dyDescent="0.1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x14ac:dyDescent="0.1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x14ac:dyDescent="0.1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x14ac:dyDescent="0.1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x14ac:dyDescent="0.1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x14ac:dyDescent="0.1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x14ac:dyDescent="0.1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x14ac:dyDescent="0.1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x14ac:dyDescent="0.1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x14ac:dyDescent="0.1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x14ac:dyDescent="0.1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x14ac:dyDescent="0.1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x14ac:dyDescent="0.1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x14ac:dyDescent="0.1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x14ac:dyDescent="0.1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x14ac:dyDescent="0.1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x14ac:dyDescent="0.1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x14ac:dyDescent="0.1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x14ac:dyDescent="0.1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x14ac:dyDescent="0.1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 x14ac:dyDescent="0.15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 x14ac:dyDescent="0.15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 x14ac:dyDescent="0.15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 x14ac:dyDescent="0.15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 x14ac:dyDescent="0.15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 x14ac:dyDescent="0.15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 x14ac:dyDescent="0.15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 x14ac:dyDescent="0.15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 x14ac:dyDescent="0.15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 x14ac:dyDescent="0.15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 x14ac:dyDescent="0.15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 x14ac:dyDescent="0.15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 x14ac:dyDescent="0.15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 x14ac:dyDescent="0.15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 x14ac:dyDescent="0.15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 x14ac:dyDescent="0.15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 x14ac:dyDescent="0.15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 x14ac:dyDescent="0.15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 x14ac:dyDescent="0.15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 x14ac:dyDescent="0.15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 x14ac:dyDescent="0.15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 x14ac:dyDescent="0.15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 x14ac:dyDescent="0.15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 x14ac:dyDescent="0.15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 x14ac:dyDescent="0.15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 x14ac:dyDescent="0.15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 x14ac:dyDescent="0.15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 x14ac:dyDescent="0.15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 x14ac:dyDescent="0.15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 x14ac:dyDescent="0.15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 x14ac:dyDescent="0.15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 x14ac:dyDescent="0.15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 x14ac:dyDescent="0.15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 x14ac:dyDescent="0.15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 x14ac:dyDescent="0.15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 x14ac:dyDescent="0.15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 x14ac:dyDescent="0.15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 x14ac:dyDescent="0.15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 x14ac:dyDescent="0.15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 x14ac:dyDescent="0.15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 x14ac:dyDescent="0.15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 x14ac:dyDescent="0.15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 x14ac:dyDescent="0.15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 x14ac:dyDescent="0.15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 x14ac:dyDescent="0.15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 x14ac:dyDescent="0.15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 x14ac:dyDescent="0.15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 x14ac:dyDescent="0.15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 x14ac:dyDescent="0.15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 x14ac:dyDescent="0.15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 x14ac:dyDescent="0.15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 x14ac:dyDescent="0.15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 x14ac:dyDescent="0.15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 x14ac:dyDescent="0.15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 x14ac:dyDescent="0.15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 x14ac:dyDescent="0.15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 x14ac:dyDescent="0.15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 x14ac:dyDescent="0.15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 x14ac:dyDescent="0.15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 x14ac:dyDescent="0.15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 x14ac:dyDescent="0.15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 x14ac:dyDescent="0.15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 x14ac:dyDescent="0.15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 x14ac:dyDescent="0.15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 x14ac:dyDescent="0.15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 x14ac:dyDescent="0.15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 x14ac:dyDescent="0.15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 x14ac:dyDescent="0.15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 x14ac:dyDescent="0.15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 x14ac:dyDescent="0.15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 x14ac:dyDescent="0.15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 x14ac:dyDescent="0.15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 x14ac:dyDescent="0.15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 x14ac:dyDescent="0.15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 x14ac:dyDescent="0.15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 x14ac:dyDescent="0.15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 x14ac:dyDescent="0.15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 x14ac:dyDescent="0.15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 x14ac:dyDescent="0.15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 x14ac:dyDescent="0.15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 x14ac:dyDescent="0.15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 x14ac:dyDescent="0.15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 x14ac:dyDescent="0.15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 x14ac:dyDescent="0.15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 x14ac:dyDescent="0.15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 x14ac:dyDescent="0.15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 x14ac:dyDescent="0.15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 x14ac:dyDescent="0.15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 x14ac:dyDescent="0.15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 x14ac:dyDescent="0.15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 x14ac:dyDescent="0.15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 x14ac:dyDescent="0.15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 x14ac:dyDescent="0.15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 x14ac:dyDescent="0.15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 x14ac:dyDescent="0.15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 x14ac:dyDescent="0.15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 x14ac:dyDescent="0.15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 x14ac:dyDescent="0.15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 x14ac:dyDescent="0.15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 x14ac:dyDescent="0.15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 x14ac:dyDescent="0.15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 x14ac:dyDescent="0.15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 x14ac:dyDescent="0.15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 x14ac:dyDescent="0.15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 x14ac:dyDescent="0.15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 x14ac:dyDescent="0.15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 x14ac:dyDescent="0.15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 x14ac:dyDescent="0.15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 x14ac:dyDescent="0.15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 x14ac:dyDescent="0.15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 x14ac:dyDescent="0.15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 x14ac:dyDescent="0.15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 x14ac:dyDescent="0.15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 x14ac:dyDescent="0.15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 x14ac:dyDescent="0.15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 x14ac:dyDescent="0.15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 x14ac:dyDescent="0.15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 x14ac:dyDescent="0.15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 x14ac:dyDescent="0.15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 x14ac:dyDescent="0.15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 x14ac:dyDescent="0.15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 x14ac:dyDescent="0.15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 x14ac:dyDescent="0.15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 x14ac:dyDescent="0.15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 x14ac:dyDescent="0.15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 x14ac:dyDescent="0.15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 x14ac:dyDescent="0.15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 x14ac:dyDescent="0.15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 x14ac:dyDescent="0.15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 x14ac:dyDescent="0.15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 x14ac:dyDescent="0.15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 x14ac:dyDescent="0.15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 x14ac:dyDescent="0.15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 x14ac:dyDescent="0.15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 x14ac:dyDescent="0.15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 x14ac:dyDescent="0.15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 x14ac:dyDescent="0.15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 x14ac:dyDescent="0.15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 x14ac:dyDescent="0.15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 x14ac:dyDescent="0.15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 x14ac:dyDescent="0.15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 x14ac:dyDescent="0.15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 x14ac:dyDescent="0.15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 x14ac:dyDescent="0.15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 x14ac:dyDescent="0.15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 x14ac:dyDescent="0.15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 x14ac:dyDescent="0.15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 x14ac:dyDescent="0.15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 x14ac:dyDescent="0.15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 x14ac:dyDescent="0.15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 x14ac:dyDescent="0.15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 x14ac:dyDescent="0.15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 x14ac:dyDescent="0.15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 x14ac:dyDescent="0.15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 x14ac:dyDescent="0.15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 x14ac:dyDescent="0.15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 x14ac:dyDescent="0.15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 x14ac:dyDescent="0.15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 x14ac:dyDescent="0.15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 x14ac:dyDescent="0.15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 x14ac:dyDescent="0.15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 x14ac:dyDescent="0.15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 x14ac:dyDescent="0.15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 x14ac:dyDescent="0.15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 x14ac:dyDescent="0.15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 x14ac:dyDescent="0.15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 x14ac:dyDescent="0.15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 x14ac:dyDescent="0.15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 x14ac:dyDescent="0.15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 x14ac:dyDescent="0.15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 x14ac:dyDescent="0.15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 x14ac:dyDescent="0.15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 x14ac:dyDescent="0.15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 x14ac:dyDescent="0.15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 x14ac:dyDescent="0.15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 x14ac:dyDescent="0.15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 x14ac:dyDescent="0.15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 x14ac:dyDescent="0.15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 x14ac:dyDescent="0.15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 x14ac:dyDescent="0.15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 x14ac:dyDescent="0.15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 x14ac:dyDescent="0.15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 x14ac:dyDescent="0.15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 x14ac:dyDescent="0.15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 x14ac:dyDescent="0.15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 x14ac:dyDescent="0.15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 x14ac:dyDescent="0.15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 x14ac:dyDescent="0.15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 x14ac:dyDescent="0.15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 x14ac:dyDescent="0.15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 x14ac:dyDescent="0.15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 x14ac:dyDescent="0.15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 x14ac:dyDescent="0.15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 x14ac:dyDescent="0.15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 x14ac:dyDescent="0.15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 x14ac:dyDescent="0.15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 x14ac:dyDescent="0.15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 x14ac:dyDescent="0.15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 x14ac:dyDescent="0.15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 x14ac:dyDescent="0.15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 x14ac:dyDescent="0.15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 x14ac:dyDescent="0.15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 x14ac:dyDescent="0.15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 x14ac:dyDescent="0.15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 x14ac:dyDescent="0.15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 x14ac:dyDescent="0.15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 x14ac:dyDescent="0.15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 x14ac:dyDescent="0.15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 x14ac:dyDescent="0.15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 x14ac:dyDescent="0.15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 x14ac:dyDescent="0.15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 x14ac:dyDescent="0.15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 x14ac:dyDescent="0.15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 x14ac:dyDescent="0.15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 x14ac:dyDescent="0.15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 x14ac:dyDescent="0.15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 x14ac:dyDescent="0.15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 x14ac:dyDescent="0.15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 x14ac:dyDescent="0.15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 x14ac:dyDescent="0.15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 x14ac:dyDescent="0.15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 x14ac:dyDescent="0.15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 x14ac:dyDescent="0.15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 x14ac:dyDescent="0.15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 x14ac:dyDescent="0.15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 x14ac:dyDescent="0.15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 x14ac:dyDescent="0.15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 x14ac:dyDescent="0.15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 x14ac:dyDescent="0.15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 x14ac:dyDescent="0.15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 x14ac:dyDescent="0.15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 x14ac:dyDescent="0.15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 x14ac:dyDescent="0.15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 x14ac:dyDescent="0.15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 x14ac:dyDescent="0.15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 x14ac:dyDescent="0.15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 x14ac:dyDescent="0.15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 x14ac:dyDescent="0.15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 x14ac:dyDescent="0.15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 x14ac:dyDescent="0.15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 x14ac:dyDescent="0.15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 x14ac:dyDescent="0.15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 x14ac:dyDescent="0.15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 x14ac:dyDescent="0.15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 x14ac:dyDescent="0.15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 x14ac:dyDescent="0.15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 x14ac:dyDescent="0.15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 x14ac:dyDescent="0.15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 x14ac:dyDescent="0.15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 x14ac:dyDescent="0.15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 x14ac:dyDescent="0.15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 x14ac:dyDescent="0.15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 x14ac:dyDescent="0.15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 x14ac:dyDescent="0.15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 x14ac:dyDescent="0.15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 x14ac:dyDescent="0.15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 x14ac:dyDescent="0.15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 x14ac:dyDescent="0.15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 x14ac:dyDescent="0.15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 x14ac:dyDescent="0.15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 x14ac:dyDescent="0.15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 x14ac:dyDescent="0.15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 x14ac:dyDescent="0.15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 x14ac:dyDescent="0.15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 x14ac:dyDescent="0.15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 x14ac:dyDescent="0.15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 x14ac:dyDescent="0.15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 x14ac:dyDescent="0.15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 x14ac:dyDescent="0.15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 x14ac:dyDescent="0.15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 x14ac:dyDescent="0.15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 x14ac:dyDescent="0.15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 x14ac:dyDescent="0.15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 x14ac:dyDescent="0.15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 x14ac:dyDescent="0.15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 x14ac:dyDescent="0.15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 x14ac:dyDescent="0.15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 x14ac:dyDescent="0.15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 x14ac:dyDescent="0.15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 x14ac:dyDescent="0.15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 x14ac:dyDescent="0.15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 x14ac:dyDescent="0.15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 x14ac:dyDescent="0.15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 x14ac:dyDescent="0.15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 x14ac:dyDescent="0.15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 x14ac:dyDescent="0.15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 x14ac:dyDescent="0.15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 x14ac:dyDescent="0.15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 x14ac:dyDescent="0.15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 x14ac:dyDescent="0.15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 x14ac:dyDescent="0.15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 x14ac:dyDescent="0.15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 x14ac:dyDescent="0.15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 x14ac:dyDescent="0.15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 x14ac:dyDescent="0.15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 x14ac:dyDescent="0.15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 x14ac:dyDescent="0.15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 x14ac:dyDescent="0.15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 x14ac:dyDescent="0.15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 x14ac:dyDescent="0.15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 x14ac:dyDescent="0.15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 x14ac:dyDescent="0.15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 x14ac:dyDescent="0.15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 x14ac:dyDescent="0.15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 x14ac:dyDescent="0.15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 x14ac:dyDescent="0.15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 x14ac:dyDescent="0.15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 x14ac:dyDescent="0.15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 x14ac:dyDescent="0.15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 x14ac:dyDescent="0.15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 x14ac:dyDescent="0.15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 x14ac:dyDescent="0.15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 x14ac:dyDescent="0.15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 x14ac:dyDescent="0.15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 x14ac:dyDescent="0.15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 x14ac:dyDescent="0.15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 x14ac:dyDescent="0.15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 x14ac:dyDescent="0.15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 x14ac:dyDescent="0.15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 x14ac:dyDescent="0.15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 x14ac:dyDescent="0.15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 x14ac:dyDescent="0.15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 x14ac:dyDescent="0.15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 x14ac:dyDescent="0.15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 x14ac:dyDescent="0.15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 x14ac:dyDescent="0.15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 x14ac:dyDescent="0.15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 x14ac:dyDescent="0.15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 x14ac:dyDescent="0.15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 x14ac:dyDescent="0.15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 x14ac:dyDescent="0.15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 x14ac:dyDescent="0.15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 x14ac:dyDescent="0.15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 x14ac:dyDescent="0.15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 x14ac:dyDescent="0.15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 x14ac:dyDescent="0.15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 x14ac:dyDescent="0.15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 x14ac:dyDescent="0.15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 x14ac:dyDescent="0.15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 x14ac:dyDescent="0.15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 x14ac:dyDescent="0.15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 x14ac:dyDescent="0.15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 x14ac:dyDescent="0.15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 x14ac:dyDescent="0.15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 x14ac:dyDescent="0.15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 x14ac:dyDescent="0.15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 x14ac:dyDescent="0.15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 x14ac:dyDescent="0.15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 x14ac:dyDescent="0.15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 x14ac:dyDescent="0.15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 x14ac:dyDescent="0.15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 x14ac:dyDescent="0.15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 x14ac:dyDescent="0.15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 x14ac:dyDescent="0.15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 x14ac:dyDescent="0.15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 x14ac:dyDescent="0.15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 x14ac:dyDescent="0.15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 x14ac:dyDescent="0.15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 x14ac:dyDescent="0.15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 x14ac:dyDescent="0.15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 x14ac:dyDescent="0.15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 x14ac:dyDescent="0.15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 x14ac:dyDescent="0.15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 x14ac:dyDescent="0.15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 x14ac:dyDescent="0.15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 x14ac:dyDescent="0.15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 x14ac:dyDescent="0.15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 x14ac:dyDescent="0.15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 x14ac:dyDescent="0.15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 x14ac:dyDescent="0.15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 x14ac:dyDescent="0.15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algorithmName="SHA-512" hashValue="02PTDVIsMMV3KS/eDXX8duu+Tvma9wUuicCAOL7T3jxlHqSpyHjeNhzd2OmL685rLL1YLI1GDTlfbcIbDw2wgg==" saltValue="5szb9J/TTFM5cN/LsTk/Yg==" spinCount="100000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E160"/>
  <sheetViews>
    <sheetView showGridLines="0" showRowColHeaders="0"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25" x14ac:dyDescent="0.15"/>
  <cols>
    <col min="1" max="1" width="5.25" style="88" customWidth="1"/>
    <col min="2" max="3" width="3.125" style="85" customWidth="1"/>
    <col min="4" max="4" width="17.125" style="90" customWidth="1"/>
    <col min="5" max="31" width="2.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 x14ac:dyDescent="0.15">
      <c r="A1" s="220" t="s">
        <v>74</v>
      </c>
      <c r="B1" s="221" t="s">
        <v>56</v>
      </c>
      <c r="C1" s="221" t="s">
        <v>57</v>
      </c>
      <c r="D1" s="222" t="s">
        <v>58</v>
      </c>
      <c r="E1" s="217" t="s">
        <v>130</v>
      </c>
      <c r="F1" s="218"/>
      <c r="G1" s="218"/>
      <c r="H1" s="218"/>
      <c r="I1" s="218"/>
      <c r="J1" s="218"/>
      <c r="K1" s="218"/>
      <c r="L1" s="218"/>
      <c r="M1" s="219"/>
      <c r="N1" s="217" t="s">
        <v>131</v>
      </c>
      <c r="O1" s="218"/>
      <c r="P1" s="218"/>
      <c r="Q1" s="218"/>
      <c r="R1" s="218"/>
      <c r="S1" s="218"/>
      <c r="T1" s="218"/>
      <c r="U1" s="218"/>
      <c r="V1" s="219"/>
      <c r="W1" s="217" t="s">
        <v>132</v>
      </c>
      <c r="X1" s="218"/>
      <c r="Y1" s="218"/>
      <c r="Z1" s="218"/>
      <c r="AA1" s="218"/>
      <c r="AB1" s="218"/>
      <c r="AC1" s="218"/>
      <c r="AD1" s="218"/>
      <c r="AE1" s="219"/>
    </row>
    <row r="2" spans="1:31" ht="13.5" x14ac:dyDescent="0.15">
      <c r="A2" s="220"/>
      <c r="B2" s="221"/>
      <c r="C2" s="221"/>
      <c r="D2" s="222"/>
      <c r="E2" s="178" t="s">
        <v>75</v>
      </c>
      <c r="F2" s="171" t="s">
        <v>76</v>
      </c>
      <c r="G2" s="171" t="s">
        <v>77</v>
      </c>
      <c r="H2" s="171" t="s">
        <v>78</v>
      </c>
      <c r="I2" s="171" t="s">
        <v>79</v>
      </c>
      <c r="J2" s="171" t="s">
        <v>80</v>
      </c>
      <c r="K2" s="171" t="s">
        <v>81</v>
      </c>
      <c r="L2" s="171" t="s">
        <v>82</v>
      </c>
      <c r="M2" s="179" t="s">
        <v>83</v>
      </c>
      <c r="N2" s="178" t="s">
        <v>75</v>
      </c>
      <c r="O2" s="171" t="s">
        <v>76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9" t="s">
        <v>83</v>
      </c>
      <c r="W2" s="178" t="s">
        <v>75</v>
      </c>
      <c r="X2" s="171" t="s">
        <v>76</v>
      </c>
      <c r="Y2" s="171" t="s">
        <v>77</v>
      </c>
      <c r="Z2" s="171" t="s">
        <v>78</v>
      </c>
      <c r="AA2" s="171" t="s">
        <v>79</v>
      </c>
      <c r="AB2" s="171" t="s">
        <v>80</v>
      </c>
      <c r="AC2" s="171" t="s">
        <v>81</v>
      </c>
      <c r="AD2" s="171" t="s">
        <v>82</v>
      </c>
      <c r="AE2" s="179" t="s">
        <v>83</v>
      </c>
    </row>
    <row r="3" spans="1:31" ht="13.5" x14ac:dyDescent="0.15">
      <c r="A3" s="167" t="s">
        <v>69</v>
      </c>
      <c r="B3" s="168">
        <v>3</v>
      </c>
      <c r="C3" s="168">
        <v>2</v>
      </c>
      <c r="D3" s="189" t="s">
        <v>119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x14ac:dyDescent="0.1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x14ac:dyDescent="0.1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x14ac:dyDescent="0.1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x14ac:dyDescent="0.1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x14ac:dyDescent="0.1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x14ac:dyDescent="0.1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x14ac:dyDescent="0.1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x14ac:dyDescent="0.1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x14ac:dyDescent="0.1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x14ac:dyDescent="0.1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x14ac:dyDescent="0.1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x14ac:dyDescent="0.1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x14ac:dyDescent="0.1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x14ac:dyDescent="0.1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x14ac:dyDescent="0.1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x14ac:dyDescent="0.1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x14ac:dyDescent="0.1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x14ac:dyDescent="0.1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x14ac:dyDescent="0.1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 x14ac:dyDescent="0.15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 x14ac:dyDescent="0.15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 x14ac:dyDescent="0.15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 x14ac:dyDescent="0.15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 x14ac:dyDescent="0.15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 x14ac:dyDescent="0.15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 x14ac:dyDescent="0.15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 x14ac:dyDescent="0.15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 x14ac:dyDescent="0.15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 x14ac:dyDescent="0.15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 x14ac:dyDescent="0.15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 x14ac:dyDescent="0.15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 x14ac:dyDescent="0.15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 x14ac:dyDescent="0.15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 x14ac:dyDescent="0.15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 x14ac:dyDescent="0.15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 x14ac:dyDescent="0.15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 x14ac:dyDescent="0.15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 x14ac:dyDescent="0.15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 x14ac:dyDescent="0.15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 x14ac:dyDescent="0.15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 x14ac:dyDescent="0.15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 x14ac:dyDescent="0.15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 x14ac:dyDescent="0.15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 x14ac:dyDescent="0.15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 x14ac:dyDescent="0.15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 x14ac:dyDescent="0.15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 x14ac:dyDescent="0.15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 x14ac:dyDescent="0.15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 x14ac:dyDescent="0.15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 x14ac:dyDescent="0.15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 x14ac:dyDescent="0.15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 x14ac:dyDescent="0.15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 x14ac:dyDescent="0.15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 x14ac:dyDescent="0.15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 x14ac:dyDescent="0.15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 x14ac:dyDescent="0.15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 x14ac:dyDescent="0.15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 x14ac:dyDescent="0.15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 x14ac:dyDescent="0.15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 x14ac:dyDescent="0.15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 x14ac:dyDescent="0.15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 x14ac:dyDescent="0.15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 x14ac:dyDescent="0.15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 x14ac:dyDescent="0.15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 x14ac:dyDescent="0.15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 x14ac:dyDescent="0.15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 x14ac:dyDescent="0.15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 x14ac:dyDescent="0.15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 x14ac:dyDescent="0.15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 x14ac:dyDescent="0.15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 x14ac:dyDescent="0.15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 x14ac:dyDescent="0.15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 x14ac:dyDescent="0.15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 x14ac:dyDescent="0.15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 x14ac:dyDescent="0.15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 x14ac:dyDescent="0.15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 x14ac:dyDescent="0.15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 x14ac:dyDescent="0.15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 x14ac:dyDescent="0.15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 x14ac:dyDescent="0.15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 x14ac:dyDescent="0.15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 x14ac:dyDescent="0.15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 x14ac:dyDescent="0.15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 x14ac:dyDescent="0.15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 x14ac:dyDescent="0.15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x14ac:dyDescent="0.1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x14ac:dyDescent="0.1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x14ac:dyDescent="0.1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x14ac:dyDescent="0.1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x14ac:dyDescent="0.1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x14ac:dyDescent="0.1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x14ac:dyDescent="0.1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x14ac:dyDescent="0.1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x14ac:dyDescent="0.1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x14ac:dyDescent="0.1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x14ac:dyDescent="0.1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x14ac:dyDescent="0.1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x14ac:dyDescent="0.1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x14ac:dyDescent="0.1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 x14ac:dyDescent="0.2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x14ac:dyDescent="0.1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x14ac:dyDescent="0.1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x14ac:dyDescent="0.1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x14ac:dyDescent="0.1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x14ac:dyDescent="0.1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x14ac:dyDescent="0.1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x14ac:dyDescent="0.1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x14ac:dyDescent="0.1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x14ac:dyDescent="0.1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x14ac:dyDescent="0.1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x14ac:dyDescent="0.1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x14ac:dyDescent="0.1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x14ac:dyDescent="0.1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x14ac:dyDescent="0.1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x14ac:dyDescent="0.1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x14ac:dyDescent="0.1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x14ac:dyDescent="0.1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x14ac:dyDescent="0.1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x14ac:dyDescent="0.1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x14ac:dyDescent="0.1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x14ac:dyDescent="0.1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x14ac:dyDescent="0.1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x14ac:dyDescent="0.1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x14ac:dyDescent="0.1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x14ac:dyDescent="0.1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x14ac:dyDescent="0.1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x14ac:dyDescent="0.1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x14ac:dyDescent="0.1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x14ac:dyDescent="0.1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x14ac:dyDescent="0.1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x14ac:dyDescent="0.1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x14ac:dyDescent="0.1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x14ac:dyDescent="0.1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x14ac:dyDescent="0.1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x14ac:dyDescent="0.1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x14ac:dyDescent="0.1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x14ac:dyDescent="0.1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x14ac:dyDescent="0.1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x14ac:dyDescent="0.1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x14ac:dyDescent="0.1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x14ac:dyDescent="0.1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x14ac:dyDescent="0.1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x14ac:dyDescent="0.1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x14ac:dyDescent="0.1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algorithmName="SHA-512" hashValue="WxSe/ZM64kCUlPzabN9LoFQ4VAwu38DIp6laf7PGeok2rvmIer3mautAjQsDOkdHdvS41BOF8eB370Q1U6DElw==" saltValue="4PUY/IJf7jGeqJ98hST7Wg==" spinCount="100000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102"/>
  <sheetViews>
    <sheetView showGridLines="0" showRowColHeaders="0"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4.25" x14ac:dyDescent="0.1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 x14ac:dyDescent="0.15">
      <c r="A1" s="220" t="s">
        <v>84</v>
      </c>
      <c r="B1" s="221" t="s">
        <v>56</v>
      </c>
      <c r="C1" s="221" t="s">
        <v>57</v>
      </c>
      <c r="D1" s="221" t="s">
        <v>58</v>
      </c>
      <c r="E1" s="223" t="s">
        <v>85</v>
      </c>
      <c r="F1" s="223"/>
      <c r="G1" s="223"/>
      <c r="H1" s="221"/>
      <c r="I1" s="223" t="s">
        <v>86</v>
      </c>
      <c r="J1" s="223"/>
      <c r="K1" s="223"/>
      <c r="L1" s="221"/>
      <c r="M1" s="223" t="s">
        <v>87</v>
      </c>
      <c r="N1" s="223"/>
      <c r="O1" s="223"/>
      <c r="P1" s="221"/>
    </row>
    <row r="2" spans="1:16" ht="13.5" x14ac:dyDescent="0.15">
      <c r="A2" s="220"/>
      <c r="B2" s="221"/>
      <c r="C2" s="221"/>
      <c r="D2" s="221"/>
      <c r="E2" s="172" t="s">
        <v>88</v>
      </c>
      <c r="F2" s="172" t="s">
        <v>17</v>
      </c>
      <c r="G2" s="172" t="s">
        <v>18</v>
      </c>
      <c r="H2" s="171" t="s">
        <v>89</v>
      </c>
      <c r="I2" s="172" t="s">
        <v>88</v>
      </c>
      <c r="J2" s="172" t="s">
        <v>17</v>
      </c>
      <c r="K2" s="172" t="s">
        <v>18</v>
      </c>
      <c r="L2" s="171" t="s">
        <v>89</v>
      </c>
      <c r="M2" s="172" t="s">
        <v>88</v>
      </c>
      <c r="N2" s="172" t="s">
        <v>17</v>
      </c>
      <c r="O2" s="172" t="s">
        <v>18</v>
      </c>
      <c r="P2" s="171" t="s">
        <v>89</v>
      </c>
    </row>
    <row r="3" spans="1:16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algorithmName="SHA-512" hashValue="JyXQd6OfxG2goqohvtYIBlqkXAUYO0fs4MP/B/p4CWTByFrLki5DBIHHzbbXGNbRjZaoi8sSXxn69IV8Nv7IAw==" saltValue="PAXAUuPNPrpxnkOsRzMHcQ==" spinCount="100000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</sheetPr>
  <dimension ref="A1:G102"/>
  <sheetViews>
    <sheetView showGridLines="0" view="pageBreakPreview" zoomScale="60" zoomScaleNormal="10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 x14ac:dyDescent="0.1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 x14ac:dyDescent="0.15">
      <c r="A1" s="175" t="s">
        <v>90</v>
      </c>
      <c r="B1" s="171" t="s">
        <v>56</v>
      </c>
      <c r="C1" s="171" t="s">
        <v>57</v>
      </c>
      <c r="D1" s="171" t="s">
        <v>58</v>
      </c>
      <c r="E1" s="172" t="s">
        <v>93</v>
      </c>
      <c r="F1" s="171" t="s">
        <v>114</v>
      </c>
      <c r="G1" s="171" t="s">
        <v>152</v>
      </c>
    </row>
    <row r="2" spans="1:7" ht="13.5" x14ac:dyDescent="0.15">
      <c r="A2" s="167" t="s">
        <v>69</v>
      </c>
      <c r="B2" s="168">
        <v>3</v>
      </c>
      <c r="C2" s="168">
        <v>2</v>
      </c>
      <c r="D2" s="173" t="s">
        <v>119</v>
      </c>
      <c r="E2" s="174" t="s">
        <v>91</v>
      </c>
      <c r="F2" s="173" t="s">
        <v>156</v>
      </c>
      <c r="G2" s="173" t="s">
        <v>92</v>
      </c>
    </row>
    <row r="3" spans="1:7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algorithmName="SHA-512" hashValue="MY9Gx38RjJSn3EyMv352W5qxWtAkor/Q+gpYEb9xWBt0pXG4xHVs2qb5zmMZlA8BhvYslls8ugdQDV9AEPKMfg==" saltValue="XRRfit/wzNuJDGGTgK7Y4Q==" spinCount="100000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  <pageSetup paperSize="9" scale="55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DD126"/>
  <sheetViews>
    <sheetView showGridLines="0" showRowColHeaders="0" tabSelected="1" view="pageBreakPreview" zoomScale="91" zoomScaleNormal="91" zoomScaleSheetLayoutView="91" workbookViewId="0">
      <selection activeCell="CM4" sqref="CM4:CS7"/>
    </sheetView>
  </sheetViews>
  <sheetFormatPr defaultRowHeight="13.5" x14ac:dyDescent="0.1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 x14ac:dyDescent="0.15"/>
    <row r="2" spans="1:108" ht="4.5" customHeight="1" x14ac:dyDescent="0.15"/>
    <row r="3" spans="1:108" ht="22.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1" t="s">
        <v>153</v>
      </c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317">
        <v>1</v>
      </c>
      <c r="CN4" s="318"/>
      <c r="CO4" s="318"/>
      <c r="CP4" s="318"/>
      <c r="CQ4" s="318"/>
      <c r="CR4" s="318"/>
      <c r="CS4" s="319"/>
    </row>
    <row r="5" spans="1:108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320"/>
      <c r="CN5" s="321"/>
      <c r="CO5" s="321"/>
      <c r="CP5" s="321"/>
      <c r="CQ5" s="321"/>
      <c r="CR5" s="321"/>
      <c r="CS5" s="322"/>
    </row>
    <row r="6" spans="1:108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320"/>
      <c r="CN6" s="321"/>
      <c r="CO6" s="321"/>
      <c r="CP6" s="321"/>
      <c r="CQ6" s="321"/>
      <c r="CR6" s="321"/>
      <c r="CS6" s="322"/>
    </row>
    <row r="7" spans="1:108" ht="7.5" customHeight="1" thickBot="1" x14ac:dyDescent="0.2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323"/>
      <c r="CN7" s="324"/>
      <c r="CO7" s="324"/>
      <c r="CP7" s="324"/>
      <c r="CQ7" s="324"/>
      <c r="CR7" s="324"/>
      <c r="CS7" s="325"/>
    </row>
    <row r="8" spans="1:108" ht="7.5" customHeight="1" x14ac:dyDescent="0.15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 x14ac:dyDescent="0.15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224"/>
      <c r="BY9" s="224"/>
      <c r="BZ9" s="224"/>
      <c r="CA9" s="224"/>
      <c r="CB9" s="224"/>
      <c r="CC9" s="224"/>
      <c r="CD9" s="224"/>
      <c r="CE9" s="140"/>
      <c r="CF9" s="135"/>
      <c r="CG9" s="135"/>
      <c r="CH9" s="135"/>
      <c r="CI9" s="135"/>
      <c r="CJ9" s="135"/>
      <c r="CK9" s="135"/>
    </row>
    <row r="10" spans="1:108" ht="7.5" customHeight="1" x14ac:dyDescent="0.15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224"/>
      <c r="BY10" s="224"/>
      <c r="BZ10" s="224"/>
      <c r="CA10" s="224"/>
      <c r="CB10" s="224"/>
      <c r="CC10" s="224"/>
      <c r="CD10" s="224"/>
      <c r="CE10" s="140"/>
      <c r="CF10" s="135"/>
      <c r="CG10" s="135"/>
      <c r="CH10" s="135"/>
      <c r="CI10" s="135"/>
      <c r="CJ10" s="135"/>
      <c r="CK10" s="135"/>
    </row>
    <row r="11" spans="1:108" ht="7.5" customHeight="1" thickBot="1" x14ac:dyDescent="0.2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24"/>
      <c r="BY11" s="224"/>
      <c r="BZ11" s="224"/>
      <c r="CA11" s="224"/>
      <c r="CB11" s="224"/>
      <c r="CC11" s="224"/>
      <c r="CD11" s="224"/>
      <c r="CE11" s="2"/>
      <c r="CF11" s="139"/>
      <c r="CG11" s="135"/>
      <c r="CH11" s="135"/>
      <c r="CI11" s="135"/>
      <c r="CJ11" s="135"/>
      <c r="CK11" s="135"/>
    </row>
    <row r="12" spans="1:108" ht="7.5" customHeight="1" thickTop="1" x14ac:dyDescent="0.15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24"/>
      <c r="BY12" s="224"/>
      <c r="BZ12" s="224"/>
      <c r="CA12" s="224"/>
      <c r="CB12" s="224"/>
      <c r="CC12" s="224"/>
      <c r="CD12" s="224"/>
      <c r="CE12" s="2"/>
      <c r="CF12" s="139"/>
      <c r="CG12" s="135"/>
      <c r="CH12" s="135"/>
      <c r="CI12" s="135"/>
      <c r="CJ12" s="135"/>
      <c r="CK12" s="135"/>
      <c r="CW12" s="283" t="s">
        <v>118</v>
      </c>
      <c r="CX12" s="284"/>
      <c r="CY12" s="284"/>
      <c r="CZ12" s="284"/>
      <c r="DA12" s="284"/>
      <c r="DB12" s="284"/>
      <c r="DC12" s="285"/>
      <c r="DD12" s="286"/>
    </row>
    <row r="13" spans="1:108" ht="7.5" customHeight="1" x14ac:dyDescent="0.15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224"/>
      <c r="BY13" s="224"/>
      <c r="BZ13" s="224"/>
      <c r="CA13" s="224"/>
      <c r="CB13" s="224"/>
      <c r="CC13" s="224"/>
      <c r="CD13" s="224"/>
      <c r="CE13" s="3"/>
      <c r="CF13" s="139"/>
      <c r="CG13" s="135"/>
      <c r="CH13" s="135"/>
      <c r="CI13" s="135"/>
      <c r="CJ13" s="135"/>
      <c r="CK13" s="135"/>
      <c r="CW13" s="287"/>
      <c r="CX13" s="288"/>
      <c r="CY13" s="288"/>
      <c r="CZ13" s="288"/>
      <c r="DA13" s="288"/>
      <c r="DB13" s="288"/>
      <c r="DC13" s="289"/>
      <c r="DD13" s="290"/>
    </row>
    <row r="14" spans="1:108" ht="7.5" customHeight="1" x14ac:dyDescent="0.15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224"/>
      <c r="BY14" s="224"/>
      <c r="BZ14" s="224"/>
      <c r="CA14" s="224"/>
      <c r="CB14" s="224"/>
      <c r="CC14" s="224"/>
      <c r="CD14" s="224"/>
      <c r="CE14" s="3"/>
      <c r="CF14" s="139"/>
      <c r="CG14" s="135"/>
      <c r="CH14" s="135"/>
      <c r="CI14" s="135"/>
      <c r="CJ14" s="135"/>
      <c r="CK14" s="135"/>
      <c r="CW14" s="287"/>
      <c r="CX14" s="288"/>
      <c r="CY14" s="288"/>
      <c r="CZ14" s="288"/>
      <c r="DA14" s="288"/>
      <c r="DB14" s="288"/>
      <c r="DC14" s="289"/>
      <c r="DD14" s="290"/>
    </row>
    <row r="15" spans="1:108" ht="7.5" customHeight="1" x14ac:dyDescent="0.15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87"/>
      <c r="CX15" s="288"/>
      <c r="CY15" s="288"/>
      <c r="CZ15" s="288"/>
      <c r="DA15" s="288"/>
      <c r="DB15" s="288"/>
      <c r="DC15" s="289"/>
      <c r="DD15" s="290"/>
    </row>
    <row r="16" spans="1:108" ht="8.25" customHeight="1" x14ac:dyDescent="0.15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13" t="s">
        <v>133</v>
      </c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1"/>
      <c r="BF16" s="119"/>
      <c r="BG16" s="240" t="s">
        <v>27</v>
      </c>
      <c r="BH16" s="231"/>
      <c r="BI16" s="231"/>
      <c r="BJ16" s="231"/>
      <c r="BK16" s="241"/>
      <c r="BL16" s="244" t="s">
        <v>25</v>
      </c>
      <c r="BM16" s="231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87"/>
      <c r="CX16" s="288"/>
      <c r="CY16" s="288"/>
      <c r="CZ16" s="288"/>
      <c r="DA16" s="288"/>
      <c r="DB16" s="288"/>
      <c r="DC16" s="289"/>
      <c r="DD16" s="290"/>
    </row>
    <row r="17" spans="1:108" ht="8.25" customHeight="1" x14ac:dyDescent="0.15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5" t="s">
        <v>165</v>
      </c>
      <c r="M17" s="225"/>
      <c r="N17" s="225"/>
      <c r="O17" s="225"/>
      <c r="P17" s="225"/>
      <c r="Q17" s="225"/>
      <c r="R17" s="225"/>
      <c r="S17" s="225"/>
      <c r="T17" s="225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1"/>
      <c r="BF17" s="119"/>
      <c r="BG17" s="242"/>
      <c r="BH17" s="225"/>
      <c r="BI17" s="225"/>
      <c r="BJ17" s="225"/>
      <c r="BK17" s="243"/>
      <c r="BL17" s="242"/>
      <c r="BM17" s="225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87"/>
      <c r="CX17" s="288"/>
      <c r="CY17" s="288"/>
      <c r="CZ17" s="288"/>
      <c r="DA17" s="288"/>
      <c r="DB17" s="288"/>
      <c r="DC17" s="289"/>
      <c r="DD17" s="290"/>
    </row>
    <row r="18" spans="1:108" ht="8.25" customHeight="1" x14ac:dyDescent="0.15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5"/>
      <c r="M18" s="225"/>
      <c r="N18" s="225"/>
      <c r="O18" s="225"/>
      <c r="P18" s="225"/>
      <c r="Q18" s="225"/>
      <c r="R18" s="225"/>
      <c r="S18" s="225"/>
      <c r="T18" s="225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1"/>
      <c r="BF18" s="119"/>
      <c r="BG18" s="242"/>
      <c r="BH18" s="225"/>
      <c r="BI18" s="225"/>
      <c r="BJ18" s="225"/>
      <c r="BK18" s="24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91"/>
      <c r="CX18" s="289"/>
      <c r="CY18" s="289"/>
      <c r="CZ18" s="289"/>
      <c r="DA18" s="289"/>
      <c r="DB18" s="289"/>
      <c r="DC18" s="289"/>
      <c r="DD18" s="290"/>
    </row>
    <row r="19" spans="1:108" ht="8.25" customHeight="1" thickBot="1" x14ac:dyDescent="0.2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42"/>
      <c r="BH19" s="225"/>
      <c r="BI19" s="225"/>
      <c r="BJ19" s="225"/>
      <c r="BK19" s="24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91"/>
      <c r="CX19" s="289"/>
      <c r="CY19" s="289"/>
      <c r="CZ19" s="289"/>
      <c r="DA19" s="289"/>
      <c r="DB19" s="289"/>
      <c r="DC19" s="289"/>
      <c r="DD19" s="290"/>
    </row>
    <row r="20" spans="1:108" ht="8.25" customHeight="1" x14ac:dyDescent="0.15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91"/>
      <c r="CX20" s="289"/>
      <c r="CY20" s="289"/>
      <c r="CZ20" s="289"/>
      <c r="DA20" s="289"/>
      <c r="DB20" s="289"/>
      <c r="DC20" s="289"/>
      <c r="DD20" s="290"/>
    </row>
    <row r="21" spans="1:108" ht="8.25" customHeight="1" x14ac:dyDescent="0.15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5" t="s">
        <v>166</v>
      </c>
      <c r="BH21" s="225"/>
      <c r="BI21" s="225"/>
      <c r="BJ21" s="225"/>
      <c r="BK21" s="225" t="str">
        <f>IF(中学校名!D6="","",中学校名!D6)</f>
        <v/>
      </c>
      <c r="BL21" s="225"/>
      <c r="BM21" s="225"/>
      <c r="BN21" s="225"/>
      <c r="BO21" s="225" t="s">
        <v>30</v>
      </c>
      <c r="BP21" s="225"/>
      <c r="BQ21" s="225"/>
      <c r="BR21" s="225" t="str">
        <f>IF(中学校名!E6="","",中学校名!E6)</f>
        <v/>
      </c>
      <c r="BS21" s="225"/>
      <c r="BT21" s="225"/>
      <c r="BU21" s="225" t="s">
        <v>31</v>
      </c>
      <c r="BV21" s="225"/>
      <c r="BW21" s="225"/>
      <c r="BX21" s="225" t="str">
        <f>IF(中学校名!F6="","",中学校名!F6)</f>
        <v/>
      </c>
      <c r="BY21" s="225"/>
      <c r="BZ21" s="225"/>
      <c r="CA21" s="225" t="s">
        <v>29</v>
      </c>
      <c r="CB21" s="225"/>
      <c r="CC21" s="225"/>
      <c r="CD21" s="17"/>
      <c r="CE21" s="3"/>
      <c r="CF21" s="139"/>
      <c r="CG21" s="135"/>
      <c r="CH21" s="135"/>
      <c r="CI21" s="135"/>
      <c r="CJ21" s="135"/>
      <c r="CK21" s="135"/>
      <c r="CV21" s="85"/>
      <c r="CW21" s="291"/>
      <c r="CX21" s="289"/>
      <c r="CY21" s="289"/>
      <c r="CZ21" s="289"/>
      <c r="DA21" s="289"/>
      <c r="DB21" s="289"/>
      <c r="DC21" s="289"/>
      <c r="DD21" s="290"/>
    </row>
    <row r="22" spans="1:108" ht="8.25" customHeight="1" x14ac:dyDescent="0.15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91"/>
      <c r="CX22" s="289"/>
      <c r="CY22" s="289"/>
      <c r="CZ22" s="289"/>
      <c r="DA22" s="289"/>
      <c r="DB22" s="289"/>
      <c r="DC22" s="289"/>
      <c r="DD22" s="290"/>
    </row>
    <row r="23" spans="1:108" ht="8.25" customHeight="1" thickBot="1" x14ac:dyDescent="0.2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92"/>
      <c r="CX23" s="293"/>
      <c r="CY23" s="293"/>
      <c r="CZ23" s="293"/>
      <c r="DA23" s="293"/>
      <c r="DB23" s="293"/>
      <c r="DC23" s="293"/>
      <c r="DD23" s="294"/>
    </row>
    <row r="24" spans="1:108" ht="8.25" customHeight="1" thickTop="1" x14ac:dyDescent="0.15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 x14ac:dyDescent="0.15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226" t="s">
        <v>134</v>
      </c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 x14ac:dyDescent="0.15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 x14ac:dyDescent="0.15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 x14ac:dyDescent="0.15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 x14ac:dyDescent="0.15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 x14ac:dyDescent="0.15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 x14ac:dyDescent="0.15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 x14ac:dyDescent="0.15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5" t="s">
        <v>32</v>
      </c>
      <c r="AR32" s="225"/>
      <c r="AS32" s="225"/>
      <c r="AT32" s="225"/>
      <c r="AU32" s="225"/>
      <c r="AV32" s="225"/>
      <c r="AW32" s="225"/>
      <c r="AX32" s="225"/>
      <c r="AY32" s="278" t="str">
        <f>IF(中学校名!D10="","",中学校名!D10)</f>
        <v/>
      </c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 x14ac:dyDescent="0.15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5"/>
      <c r="AR33" s="225"/>
      <c r="AS33" s="225"/>
      <c r="AT33" s="225"/>
      <c r="AU33" s="225"/>
      <c r="AV33" s="225"/>
      <c r="AW33" s="225"/>
      <c r="AX33" s="225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 x14ac:dyDescent="0.15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 x14ac:dyDescent="0.15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5" t="s">
        <v>33</v>
      </c>
      <c r="AR35" s="225"/>
      <c r="AS35" s="225"/>
      <c r="AT35" s="225"/>
      <c r="AU35" s="225"/>
      <c r="AV35" s="225"/>
      <c r="AW35" s="225"/>
      <c r="AX35" s="225"/>
      <c r="AY35" s="280" t="str">
        <f>IF(中学校名!D14="","",中学校名!D14)</f>
        <v/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3"/>
      <c r="BW35" s="3"/>
      <c r="BX35" s="3"/>
      <c r="BY35" s="227" t="s">
        <v>34</v>
      </c>
      <c r="BZ35" s="228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 x14ac:dyDescent="0.15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5"/>
      <c r="AR36" s="225"/>
      <c r="AS36" s="225"/>
      <c r="AT36" s="225"/>
      <c r="AU36" s="225"/>
      <c r="AV36" s="225"/>
      <c r="AW36" s="225"/>
      <c r="AX36" s="225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3"/>
      <c r="BW36" s="3"/>
      <c r="BX36" s="3"/>
      <c r="BY36" s="229"/>
      <c r="BZ36" s="230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 x14ac:dyDescent="0.15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 x14ac:dyDescent="0.15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31" t="s">
        <v>35</v>
      </c>
      <c r="N38" s="231"/>
      <c r="O38" s="231"/>
      <c r="P38" s="231"/>
      <c r="Q38" s="231"/>
      <c r="R38" s="231"/>
      <c r="S38" s="8"/>
      <c r="T38" s="7"/>
      <c r="U38" s="231">
        <f>IF($CM$4="","",VLOOKUP($CM$4,氏名・生年月日・入卒!$A$6:$AB$105,5))</f>
        <v>0</v>
      </c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9"/>
      <c r="AO38" s="8"/>
      <c r="AP38" s="231" t="s">
        <v>28</v>
      </c>
      <c r="AQ38" s="231"/>
      <c r="AR38" s="231"/>
      <c r="AS38" s="231"/>
      <c r="AT38" s="231">
        <f>IF($CM$4="","",VLOOKUP($CM$4,氏名・生年月日・入卒!$A$6:$AB$105,12))</f>
        <v>0</v>
      </c>
      <c r="AU38" s="231"/>
      <c r="AV38" s="231"/>
      <c r="AW38" s="231" t="s">
        <v>30</v>
      </c>
      <c r="AX38" s="231"/>
      <c r="AY38" s="231"/>
      <c r="AZ38" s="231">
        <v>4</v>
      </c>
      <c r="BA38" s="231"/>
      <c r="BB38" s="231"/>
      <c r="BC38" s="231" t="s">
        <v>39</v>
      </c>
      <c r="BD38" s="231"/>
      <c r="BE38" s="231"/>
      <c r="BF38" s="231">
        <f>IF($CM$4="","",VLOOKUP($CM$4,氏名・生年月日・入卒!$A$6:$AB$105,13))</f>
        <v>0</v>
      </c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59" t="s">
        <v>40</v>
      </c>
      <c r="BX38" s="259"/>
      <c r="BY38" s="259"/>
      <c r="BZ38" s="259"/>
      <c r="CA38" s="259"/>
      <c r="CB38" s="259"/>
      <c r="CC38" s="259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 x14ac:dyDescent="0.15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5"/>
      <c r="N39" s="225"/>
      <c r="O39" s="225"/>
      <c r="P39" s="225"/>
      <c r="Q39" s="225"/>
      <c r="R39" s="225"/>
      <c r="S39" s="3"/>
      <c r="T39" s="11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12"/>
      <c r="AO39" s="3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60"/>
      <c r="BX39" s="260"/>
      <c r="BY39" s="260"/>
      <c r="BZ39" s="260"/>
      <c r="CA39" s="260"/>
      <c r="CB39" s="260"/>
      <c r="CC39" s="260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 x14ac:dyDescent="0.15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2"/>
      <c r="N40" s="232"/>
      <c r="O40" s="232"/>
      <c r="P40" s="232"/>
      <c r="Q40" s="232"/>
      <c r="R40" s="232"/>
      <c r="S40" s="14"/>
      <c r="T40" s="13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15"/>
      <c r="AO40" s="14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61"/>
      <c r="BX40" s="261"/>
      <c r="BY40" s="261"/>
      <c r="BZ40" s="261"/>
      <c r="CA40" s="261"/>
      <c r="CB40" s="261"/>
      <c r="CC40" s="261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 x14ac:dyDescent="0.15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267" t="s">
        <v>167</v>
      </c>
      <c r="AQ41" s="231"/>
      <c r="AR41" s="231"/>
      <c r="AS41" s="231"/>
      <c r="AT41" s="231">
        <f>IF($CM$4="","",VLOOKUP($CM$4,氏名・生年月日・入卒!$A$6:$AB$105,21))</f>
        <v>0</v>
      </c>
      <c r="AU41" s="231">
        <f>IF($CM$4="","",VLOOKUP($CM$4,氏名・生年月日・入卒!$A$6:$AB$105,8))</f>
        <v>0</v>
      </c>
      <c r="AV41" s="231">
        <f>IF($CM$4="","",VLOOKUP($CM$4,氏名・生年月日・入卒!$A$6:$AB$105,8))</f>
        <v>0</v>
      </c>
      <c r="AW41" s="231" t="s">
        <v>30</v>
      </c>
      <c r="AX41" s="231"/>
      <c r="AY41" s="231"/>
      <c r="AZ41" s="231">
        <f>IF($CM$4="","",VLOOKUP($CM$4,氏名・生年月日・入卒!$A$6:$AB$105,22))</f>
        <v>0</v>
      </c>
      <c r="BA41" s="231"/>
      <c r="BB41" s="231"/>
      <c r="BC41" s="231" t="s">
        <v>39</v>
      </c>
      <c r="BD41" s="231"/>
      <c r="BE41" s="231"/>
      <c r="BF41" s="231">
        <f>IF($CM$4="","",VLOOKUP($CM$4,氏名・生年月日・入卒!$A$6:$AB$105,23))</f>
        <v>0</v>
      </c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62" t="s">
        <v>41</v>
      </c>
      <c r="BX41" s="263"/>
      <c r="BY41" s="263"/>
      <c r="BZ41" s="263"/>
      <c r="CA41" s="263"/>
      <c r="CB41" s="263"/>
      <c r="CC41" s="263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 x14ac:dyDescent="0.15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311" t="s">
        <v>36</v>
      </c>
      <c r="N42" s="312"/>
      <c r="O42" s="312"/>
      <c r="P42" s="312"/>
      <c r="Q42" s="312"/>
      <c r="R42" s="312"/>
      <c r="S42" s="3"/>
      <c r="T42" s="11"/>
      <c r="U42" s="273">
        <f>IF($CM$4="","",VLOOKUP($CM$4,氏名・生年月日・入卒!$A$6:$AB$105,4))</f>
        <v>0</v>
      </c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1"/>
      <c r="AN42" s="12"/>
      <c r="AO42" s="11"/>
      <c r="AP42" s="225"/>
      <c r="AQ42" s="225"/>
      <c r="AR42" s="225"/>
      <c r="AS42" s="225"/>
      <c r="AT42" s="225">
        <f>IF($CM$4="","",VLOOKUP($CM$4,氏名・生年月日・入卒!$A$6:$AB$105,8))</f>
        <v>0</v>
      </c>
      <c r="AU42" s="225">
        <f>IF($CM$4="","",VLOOKUP($CM$4,氏名・生年月日・入卒!$A$6:$AB$105,8))</f>
        <v>0</v>
      </c>
      <c r="AV42" s="225">
        <f>IF($CM$4="","",VLOOKUP($CM$4,氏名・生年月日・入卒!$A$6:$AB$105,8))</f>
        <v>0</v>
      </c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64"/>
      <c r="BX42" s="264"/>
      <c r="BY42" s="264"/>
      <c r="BZ42" s="264"/>
      <c r="CA42" s="264"/>
      <c r="CB42" s="264"/>
      <c r="CC42" s="264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 x14ac:dyDescent="0.15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312"/>
      <c r="N43" s="312"/>
      <c r="O43" s="312"/>
      <c r="P43" s="312"/>
      <c r="Q43" s="312"/>
      <c r="R43" s="312"/>
      <c r="S43" s="3"/>
      <c r="T43" s="11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1"/>
      <c r="AN43" s="12"/>
      <c r="AO43" s="22"/>
      <c r="AP43" s="268"/>
      <c r="AQ43" s="268"/>
      <c r="AR43" s="268"/>
      <c r="AS43" s="268"/>
      <c r="AT43" s="268">
        <f>IF($CM$4="","",VLOOKUP($CM$4,氏名・生年月日・入卒!$A$6:$AB$105,8))</f>
        <v>0</v>
      </c>
      <c r="AU43" s="268">
        <f>IF($CM$4="","",VLOOKUP($CM$4,氏名・生年月日・入卒!$A$6:$AB$105,8))</f>
        <v>0</v>
      </c>
      <c r="AV43" s="268">
        <f>IF($CM$4="","",VLOOKUP($CM$4,氏名・生年月日・入卒!$A$6:$AB$105,8))</f>
        <v>0</v>
      </c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5"/>
      <c r="BX43" s="265"/>
      <c r="BY43" s="265"/>
      <c r="BZ43" s="265"/>
      <c r="CA43" s="265"/>
      <c r="CB43" s="265"/>
      <c r="CC43" s="265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 x14ac:dyDescent="0.15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312"/>
      <c r="N44" s="312"/>
      <c r="O44" s="312"/>
      <c r="P44" s="312"/>
      <c r="Q44" s="312"/>
      <c r="R44" s="312"/>
      <c r="S44" s="3"/>
      <c r="T44" s="11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1"/>
      <c r="AN44" s="12"/>
      <c r="AO44" s="11"/>
      <c r="AP44" s="314" t="s">
        <v>146</v>
      </c>
      <c r="AQ44" s="314"/>
      <c r="AR44" s="314"/>
      <c r="AS44" s="314"/>
      <c r="AT44" s="314"/>
      <c r="AU44" s="314"/>
      <c r="AV44" s="314"/>
      <c r="AW44" s="314"/>
      <c r="AX44" s="3"/>
      <c r="AY44" s="277">
        <f>IF($CM$4="","",VLOOKUP($CM$4,氏名・生年月日・入卒!$A$6:$AB$105,24))</f>
        <v>0</v>
      </c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 x14ac:dyDescent="0.15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312"/>
      <c r="N45" s="312"/>
      <c r="O45" s="312"/>
      <c r="P45" s="312"/>
      <c r="Q45" s="312"/>
      <c r="R45" s="312"/>
      <c r="S45" s="3"/>
      <c r="T45" s="11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1"/>
      <c r="AN45" s="12"/>
      <c r="AO45" s="11"/>
      <c r="AP45" s="315"/>
      <c r="AQ45" s="315"/>
      <c r="AR45" s="315"/>
      <c r="AS45" s="315"/>
      <c r="AT45" s="315"/>
      <c r="AU45" s="315"/>
      <c r="AV45" s="315"/>
      <c r="AW45" s="315"/>
      <c r="AX45" s="3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 x14ac:dyDescent="0.15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316"/>
      <c r="AQ46" s="316"/>
      <c r="AR46" s="316"/>
      <c r="AS46" s="316"/>
      <c r="AT46" s="316"/>
      <c r="AU46" s="316"/>
      <c r="AV46" s="316"/>
      <c r="AW46" s="316"/>
      <c r="AX46" s="3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 x14ac:dyDescent="0.15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31" t="s">
        <v>37</v>
      </c>
      <c r="N47" s="231"/>
      <c r="O47" s="231"/>
      <c r="P47" s="231"/>
      <c r="Q47" s="231"/>
      <c r="R47" s="231"/>
      <c r="S47" s="8"/>
      <c r="T47" s="7"/>
      <c r="U47" s="231" t="s">
        <v>28</v>
      </c>
      <c r="V47" s="231"/>
      <c r="W47" s="231"/>
      <c r="X47" s="231">
        <f>IF($CM$4="","",VLOOKUP($CM$4,氏名・生年月日・入卒!$A$6:$AB$105,6))</f>
        <v>0</v>
      </c>
      <c r="Y47" s="231"/>
      <c r="Z47" s="231"/>
      <c r="AA47" s="231" t="s">
        <v>30</v>
      </c>
      <c r="AB47" s="231"/>
      <c r="AC47" s="231">
        <f>IF($CM$4="","",VLOOKUP($CM$4,氏名・生年月日・入卒!$A$6:$AB$105,7))</f>
        <v>0</v>
      </c>
      <c r="AD47" s="231"/>
      <c r="AE47" s="231"/>
      <c r="AF47" s="231" t="s">
        <v>39</v>
      </c>
      <c r="AG47" s="231"/>
      <c r="AH47" s="274">
        <f>IF($CM$4="","",VLOOKUP($CM$4,氏名・生年月日・入卒!$A$6:$AB$105,8))</f>
        <v>0</v>
      </c>
      <c r="AI47" s="274"/>
      <c r="AJ47" s="274"/>
      <c r="AK47" s="231" t="s">
        <v>52</v>
      </c>
      <c r="AL47" s="231"/>
      <c r="AM47" s="231"/>
      <c r="AN47" s="9"/>
      <c r="AO47" s="8"/>
      <c r="AP47" s="231" t="s">
        <v>166</v>
      </c>
      <c r="AQ47" s="231"/>
      <c r="AR47" s="231"/>
      <c r="AS47" s="231"/>
      <c r="AT47" s="231">
        <f>IF($CM$4="","",VLOOKUP($CM$4,氏名・生年月日・入卒!$A$6:$AB$105,15))</f>
        <v>0</v>
      </c>
      <c r="AU47" s="231">
        <f>IF($CM$4="","",VLOOKUP($CM$4,氏名・生年月日・入卒!$A$6:$AB$105,8))</f>
        <v>0</v>
      </c>
      <c r="AV47" s="231">
        <f>IF($CM$4="","",VLOOKUP($CM$4,氏名・生年月日・入卒!$A$6:$AB$105,8))</f>
        <v>0</v>
      </c>
      <c r="AW47" s="231" t="s">
        <v>30</v>
      </c>
      <c r="AX47" s="231"/>
      <c r="AY47" s="231"/>
      <c r="AZ47" s="231">
        <f>IF($CM$4="","",VLOOKUP($CM$4,氏名・生年月日・入卒!$A$6:$AB$105,16))</f>
        <v>0</v>
      </c>
      <c r="BA47" s="231">
        <f>IF($CM$4="","",VLOOKUP($CM$4,氏名・生年月日・入卒!$A$6:$AB$105,8))</f>
        <v>0</v>
      </c>
      <c r="BB47" s="231">
        <f>IF($CM$4="","",VLOOKUP($CM$4,氏名・生年月日・入卒!$A$6:$AB$105,8))</f>
        <v>0</v>
      </c>
      <c r="BC47" s="231" t="s">
        <v>39</v>
      </c>
      <c r="BD47" s="231"/>
      <c r="BE47" s="231"/>
      <c r="BF47" s="231">
        <f>IF($CM$4="","",VLOOKUP($CM$4,氏名・生年月日・入卒!$A$6:$AB$105,17))</f>
        <v>0</v>
      </c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62" t="s">
        <v>42</v>
      </c>
      <c r="BX47" s="263"/>
      <c r="BY47" s="263"/>
      <c r="BZ47" s="263"/>
      <c r="CA47" s="263"/>
      <c r="CB47" s="263"/>
      <c r="CC47" s="263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 x14ac:dyDescent="0.15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5"/>
      <c r="N48" s="225"/>
      <c r="O48" s="225"/>
      <c r="P48" s="225"/>
      <c r="Q48" s="225"/>
      <c r="R48" s="225"/>
      <c r="S48" s="3"/>
      <c r="T48" s="11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75"/>
      <c r="AI48" s="275"/>
      <c r="AJ48" s="275"/>
      <c r="AK48" s="225"/>
      <c r="AL48" s="225"/>
      <c r="AM48" s="225"/>
      <c r="AN48" s="12"/>
      <c r="AO48" s="3"/>
      <c r="AP48" s="225"/>
      <c r="AQ48" s="225"/>
      <c r="AR48" s="225"/>
      <c r="AS48" s="225"/>
      <c r="AT48" s="225">
        <f>IF($CM$4="","",VLOOKUP($CM$4,氏名・生年月日・入卒!$A$6:$AB$105,8))</f>
        <v>0</v>
      </c>
      <c r="AU48" s="225">
        <f>IF($CM$4="","",VLOOKUP($CM$4,氏名・生年月日・入卒!$A$6:$AB$105,8))</f>
        <v>0</v>
      </c>
      <c r="AV48" s="225">
        <f>IF($CM$4="","",VLOOKUP($CM$4,氏名・生年月日・入卒!$A$6:$AB$105,8))</f>
        <v>0</v>
      </c>
      <c r="AW48" s="225"/>
      <c r="AX48" s="225"/>
      <c r="AY48" s="225"/>
      <c r="AZ48" s="225">
        <f>IF($CM$4="","",VLOOKUP($CM$4,氏名・生年月日・入卒!$A$6:$AB$105,8))</f>
        <v>0</v>
      </c>
      <c r="BA48" s="225">
        <f>IF($CM$4="","",VLOOKUP($CM$4,氏名・生年月日・入卒!$A$6:$AB$105,8))</f>
        <v>0</v>
      </c>
      <c r="BB48" s="225">
        <f>IF($CM$4="","",VLOOKUP($CM$4,氏名・生年月日・入卒!$A$6:$AB$105,8))</f>
        <v>0</v>
      </c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64"/>
      <c r="BX48" s="264"/>
      <c r="BY48" s="264"/>
      <c r="BZ48" s="264"/>
      <c r="CA48" s="264"/>
      <c r="CB48" s="264"/>
      <c r="CC48" s="264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 x14ac:dyDescent="0.15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2"/>
      <c r="N49" s="232"/>
      <c r="O49" s="232"/>
      <c r="P49" s="232"/>
      <c r="Q49" s="232"/>
      <c r="R49" s="232"/>
      <c r="S49" s="3"/>
      <c r="T49" s="11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76"/>
      <c r="AI49" s="276"/>
      <c r="AJ49" s="276"/>
      <c r="AK49" s="232"/>
      <c r="AL49" s="232"/>
      <c r="AM49" s="232"/>
      <c r="AN49" s="12"/>
      <c r="AO49" s="14"/>
      <c r="AP49" s="232"/>
      <c r="AQ49" s="232"/>
      <c r="AR49" s="232"/>
      <c r="AS49" s="232"/>
      <c r="AT49" s="232">
        <f>IF($CM$4="","",VLOOKUP($CM$4,氏名・生年月日・入卒!$A$6:$AB$105,8))</f>
        <v>0</v>
      </c>
      <c r="AU49" s="232">
        <f>IF($CM$4="","",VLOOKUP($CM$4,氏名・生年月日・入卒!$A$6:$AB$105,8))</f>
        <v>0</v>
      </c>
      <c r="AV49" s="232">
        <f>IF($CM$4="","",VLOOKUP($CM$4,氏名・生年月日・入卒!$A$6:$AB$105,8))</f>
        <v>0</v>
      </c>
      <c r="AW49" s="232"/>
      <c r="AX49" s="232"/>
      <c r="AY49" s="232"/>
      <c r="AZ49" s="232">
        <f>IF($CM$4="","",VLOOKUP($CM$4,氏名・生年月日・入卒!$A$6:$AB$105,8))</f>
        <v>0</v>
      </c>
      <c r="BA49" s="232">
        <f>IF($CM$4="","",VLOOKUP($CM$4,氏名・生年月日・入卒!$A$6:$AB$105,8))</f>
        <v>0</v>
      </c>
      <c r="BB49" s="232">
        <f>IF($CM$4="","",VLOOKUP($CM$4,氏名・生年月日・入卒!$A$6:$AB$105,8))</f>
        <v>0</v>
      </c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66"/>
      <c r="BX49" s="266"/>
      <c r="BY49" s="266"/>
      <c r="BZ49" s="266"/>
      <c r="CA49" s="266"/>
      <c r="CB49" s="266"/>
      <c r="CC49" s="266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 x14ac:dyDescent="0.15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31" t="s">
        <v>38</v>
      </c>
      <c r="N50" s="231"/>
      <c r="O50" s="231"/>
      <c r="P50" s="231"/>
      <c r="Q50" s="231"/>
      <c r="R50" s="231"/>
      <c r="S50" s="8"/>
      <c r="T50" s="7"/>
      <c r="U50" s="8"/>
      <c r="V50" s="8"/>
      <c r="W50" s="8"/>
      <c r="X50" s="8"/>
      <c r="Y50" s="8"/>
      <c r="Z50" s="8"/>
      <c r="AA50" s="231" t="str">
        <f>IF($CM$4="","",VLOOKUP($CM$4,氏名・生年月日・入卒!$A$6:$AB$105,10))</f>
        <v/>
      </c>
      <c r="AB50" s="231">
        <f>IF($CM$4="","",VLOOKUP($CM$4,氏名・生年月日・入卒!$A$6:$AB$105,8))</f>
        <v>0</v>
      </c>
      <c r="AC50" s="231">
        <f>IF($CM$4="","",VLOOKUP($CM$4,氏名・生年月日・入卒!$A$6:$AB$105,8))</f>
        <v>0</v>
      </c>
      <c r="AD50" s="231">
        <f>IF($CM$4="","",VLOOKUP($CM$4,氏名・生年月日・入卒!$A$6:$AB$105,8))</f>
        <v>0</v>
      </c>
      <c r="AE50" s="231">
        <f>IF($CM$4="","",VLOOKUP($CM$4,氏名・生年月日・入卒!$A$6:$AB$105,8))</f>
        <v>0</v>
      </c>
      <c r="AF50" s="231">
        <f>IF($CM$4="","",VLOOKUP($CM$4,氏名・生年月日・入卒!$A$6:$AB$105,8))</f>
        <v>0</v>
      </c>
      <c r="AG50" s="231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31" t="s">
        <v>28</v>
      </c>
      <c r="AQ50" s="231"/>
      <c r="AR50" s="231"/>
      <c r="AS50" s="231"/>
      <c r="AT50" s="231">
        <f>IF($CM$4="","",VLOOKUP($CM$4,氏名・生年月日・入卒!$A$6:$AB$105,26))</f>
        <v>0</v>
      </c>
      <c r="AU50" s="231">
        <f>IF($CM$4="","",VLOOKUP($CM$4,氏名・生年月日・入卒!$A$6:$AB$105,8))</f>
        <v>0</v>
      </c>
      <c r="AV50" s="231">
        <f>IF($CM$4="","",VLOOKUP($CM$4,氏名・生年月日・入卒!$A$6:$AB$105,8))</f>
        <v>0</v>
      </c>
      <c r="AW50" s="231" t="s">
        <v>30</v>
      </c>
      <c r="AX50" s="231"/>
      <c r="AY50" s="231"/>
      <c r="AZ50" s="231">
        <f>IF($CM$4="","",VLOOKUP($CM$4,氏名・生年月日・入卒!$A$6:$AB$105,27))</f>
        <v>0</v>
      </c>
      <c r="BA50" s="231">
        <f>IF($CM$4="","",VLOOKUP($CM$4,氏名・生年月日・入卒!$A$6:$AB$105,8))</f>
        <v>0</v>
      </c>
      <c r="BB50" s="231">
        <f>IF($CM$4="","",VLOOKUP($CM$4,氏名・生年月日・入卒!$A$6:$AB$105,8))</f>
        <v>0</v>
      </c>
      <c r="BC50" s="231" t="s">
        <v>39</v>
      </c>
      <c r="BD50" s="231"/>
      <c r="BE50" s="231"/>
      <c r="BF50" s="231">
        <f>IF($CM$4="","",VLOOKUP($CM$4,氏名・生年月日・入卒!$A$6:$AB$105,28))</f>
        <v>0</v>
      </c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59" t="s">
        <v>43</v>
      </c>
      <c r="BX50" s="259"/>
      <c r="BY50" s="259"/>
      <c r="BZ50" s="259"/>
      <c r="CA50" s="259"/>
      <c r="CB50" s="259"/>
      <c r="CC50" s="259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 x14ac:dyDescent="0.15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5"/>
      <c r="N51" s="225"/>
      <c r="O51" s="225"/>
      <c r="P51" s="225"/>
      <c r="Q51" s="225"/>
      <c r="R51" s="225"/>
      <c r="S51" s="3"/>
      <c r="T51" s="11"/>
      <c r="U51" s="3"/>
      <c r="V51" s="3"/>
      <c r="W51" s="3"/>
      <c r="X51" s="3"/>
      <c r="Y51" s="3"/>
      <c r="Z51" s="3"/>
      <c r="AA51" s="225">
        <f>IF($CM$4="","",VLOOKUP($CM$4,氏名・生年月日・入卒!$A$6:$AB$105,8))</f>
        <v>0</v>
      </c>
      <c r="AB51" s="225">
        <f>IF($CM$4="","",VLOOKUP($CM$4,氏名・生年月日・入卒!$A$6:$AB$105,8))</f>
        <v>0</v>
      </c>
      <c r="AC51" s="225">
        <f>IF($CM$4="","",VLOOKUP($CM$4,氏名・生年月日・入卒!$A$6:$AB$105,8))</f>
        <v>0</v>
      </c>
      <c r="AD51" s="225">
        <f>IF($CM$4="","",VLOOKUP($CM$4,氏名・生年月日・入卒!$A$6:$AB$105,8))</f>
        <v>0</v>
      </c>
      <c r="AE51" s="225">
        <f>IF($CM$4="","",VLOOKUP($CM$4,氏名・生年月日・入卒!$A$6:$AB$105,8))</f>
        <v>0</v>
      </c>
      <c r="AF51" s="225">
        <f>IF($CM$4="","",VLOOKUP($CM$4,氏名・生年月日・入卒!$A$6:$AB$105,8))</f>
        <v>0</v>
      </c>
      <c r="AG51" s="225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5"/>
      <c r="AQ51" s="225"/>
      <c r="AR51" s="225"/>
      <c r="AS51" s="225"/>
      <c r="AT51" s="225">
        <f>IF($CM$4="","",VLOOKUP($CM$4,氏名・生年月日・入卒!$A$6:$AB$105,8))</f>
        <v>0</v>
      </c>
      <c r="AU51" s="225">
        <f>IF($CM$4="","",VLOOKUP($CM$4,氏名・生年月日・入卒!$A$6:$AB$105,8))</f>
        <v>0</v>
      </c>
      <c r="AV51" s="225">
        <f>IF($CM$4="","",VLOOKUP($CM$4,氏名・生年月日・入卒!$A$6:$AB$105,8))</f>
        <v>0</v>
      </c>
      <c r="AW51" s="225"/>
      <c r="AX51" s="225"/>
      <c r="AY51" s="225"/>
      <c r="AZ51" s="225">
        <f>IF($CM$4="","",VLOOKUP($CM$4,氏名・生年月日・入卒!$A$6:$AB$105,8))</f>
        <v>0</v>
      </c>
      <c r="BA51" s="225">
        <f>IF($CM$4="","",VLOOKUP($CM$4,氏名・生年月日・入卒!$A$6:$AB$105,8))</f>
        <v>0</v>
      </c>
      <c r="BB51" s="225">
        <f>IF($CM$4="","",VLOOKUP($CM$4,氏名・生年月日・入卒!$A$6:$AB$105,8))</f>
        <v>0</v>
      </c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60"/>
      <c r="BX51" s="260"/>
      <c r="BY51" s="260"/>
      <c r="BZ51" s="260"/>
      <c r="CA51" s="260"/>
      <c r="CB51" s="260"/>
      <c r="CC51" s="260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 x14ac:dyDescent="0.15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2"/>
      <c r="N52" s="232"/>
      <c r="O52" s="232"/>
      <c r="P52" s="232"/>
      <c r="Q52" s="232"/>
      <c r="R52" s="232"/>
      <c r="S52" s="14"/>
      <c r="T52" s="13"/>
      <c r="U52" s="14"/>
      <c r="V52" s="14"/>
      <c r="W52" s="14"/>
      <c r="X52" s="14"/>
      <c r="Y52" s="14"/>
      <c r="Z52" s="14"/>
      <c r="AA52" s="232">
        <f>IF($CM$4="","",VLOOKUP($CM$4,氏名・生年月日・入卒!$A$6:$AB$105,8))</f>
        <v>0</v>
      </c>
      <c r="AB52" s="232">
        <f>IF($CM$4="","",VLOOKUP($CM$4,氏名・生年月日・入卒!$A$6:$AB$105,8))</f>
        <v>0</v>
      </c>
      <c r="AC52" s="232">
        <f>IF($CM$4="","",VLOOKUP($CM$4,氏名・生年月日・入卒!$A$6:$AB$105,8))</f>
        <v>0</v>
      </c>
      <c r="AD52" s="232">
        <f>IF($CM$4="","",VLOOKUP($CM$4,氏名・生年月日・入卒!$A$6:$AB$105,8))</f>
        <v>0</v>
      </c>
      <c r="AE52" s="232">
        <f>IF($CM$4="","",VLOOKUP($CM$4,氏名・生年月日・入卒!$A$6:$AB$105,8))</f>
        <v>0</v>
      </c>
      <c r="AF52" s="232">
        <f>IF($CM$4="","",VLOOKUP($CM$4,氏名・生年月日・入卒!$A$6:$AB$105,8))</f>
        <v>0</v>
      </c>
      <c r="AG52" s="232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2"/>
      <c r="AQ52" s="232"/>
      <c r="AR52" s="232"/>
      <c r="AS52" s="232"/>
      <c r="AT52" s="232">
        <f>IF($CM$4="","",VLOOKUP($CM$4,氏名・生年月日・入卒!$A$6:$AB$105,8))</f>
        <v>0</v>
      </c>
      <c r="AU52" s="232">
        <f>IF($CM$4="","",VLOOKUP($CM$4,氏名・生年月日・入卒!$A$6:$AB$105,8))</f>
        <v>0</v>
      </c>
      <c r="AV52" s="232">
        <f>IF($CM$4="","",VLOOKUP($CM$4,氏名・生年月日・入卒!$A$6:$AB$105,8))</f>
        <v>0</v>
      </c>
      <c r="AW52" s="232"/>
      <c r="AX52" s="232"/>
      <c r="AY52" s="232"/>
      <c r="AZ52" s="232">
        <f>IF($CM$4="","",VLOOKUP($CM$4,氏名・生年月日・入卒!$A$6:$AB$105,8))</f>
        <v>0</v>
      </c>
      <c r="BA52" s="232">
        <f>IF($CM$4="","",VLOOKUP($CM$4,氏名・生年月日・入卒!$A$6:$AB$105,8))</f>
        <v>0</v>
      </c>
      <c r="BB52" s="232">
        <f>IF($CM$4="","",VLOOKUP($CM$4,氏名・生年月日・入卒!$A$6:$AB$105,8))</f>
        <v>0</v>
      </c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61"/>
      <c r="BX52" s="261"/>
      <c r="BY52" s="261"/>
      <c r="BZ52" s="261"/>
      <c r="CA52" s="261"/>
      <c r="CB52" s="261"/>
      <c r="CC52" s="261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 x14ac:dyDescent="0.15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96" t="s">
        <v>13</v>
      </c>
      <c r="M53" s="297"/>
      <c r="N53" s="298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33" t="s">
        <v>6</v>
      </c>
      <c r="BL53" s="233"/>
      <c r="BM53" s="233"/>
      <c r="BN53" s="233"/>
      <c r="BO53" s="233"/>
      <c r="BP53" s="9"/>
      <c r="BQ53" s="8"/>
      <c r="BR53" s="233" t="s">
        <v>7</v>
      </c>
      <c r="BS53" s="233"/>
      <c r="BT53" s="233"/>
      <c r="BU53" s="233"/>
      <c r="BV53" s="233"/>
      <c r="BW53" s="8"/>
      <c r="BX53" s="240" t="s">
        <v>8</v>
      </c>
      <c r="BY53" s="233"/>
      <c r="BZ53" s="233"/>
      <c r="CA53" s="233"/>
      <c r="CB53" s="233"/>
      <c r="CC53" s="233"/>
      <c r="CD53" s="306"/>
      <c r="CE53" s="3"/>
      <c r="CF53" s="139"/>
      <c r="CG53" s="135"/>
      <c r="CH53" s="135"/>
      <c r="CI53" s="135"/>
      <c r="CJ53" s="135"/>
      <c r="CK53" s="135"/>
    </row>
    <row r="54" spans="1:89" ht="8.25" customHeight="1" x14ac:dyDescent="0.15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99"/>
      <c r="M54" s="300"/>
      <c r="N54" s="301"/>
      <c r="O54" s="242" t="s">
        <v>9</v>
      </c>
      <c r="P54" s="225"/>
      <c r="Q54" s="225"/>
      <c r="R54" s="225"/>
      <c r="S54" s="243"/>
      <c r="T54" s="11"/>
      <c r="U54" s="225" t="s">
        <v>0</v>
      </c>
      <c r="V54" s="225"/>
      <c r="W54" s="225"/>
      <c r="X54" s="225"/>
      <c r="Y54" s="225"/>
      <c r="Z54" s="3"/>
      <c r="AA54" s="11"/>
      <c r="AB54" s="225" t="s">
        <v>1</v>
      </c>
      <c r="AC54" s="225"/>
      <c r="AD54" s="225"/>
      <c r="AE54" s="225"/>
      <c r="AF54" s="225"/>
      <c r="AG54" s="12"/>
      <c r="AH54" s="3"/>
      <c r="AI54" s="225" t="s">
        <v>2</v>
      </c>
      <c r="AJ54" s="225"/>
      <c r="AK54" s="225"/>
      <c r="AL54" s="225"/>
      <c r="AM54" s="225"/>
      <c r="AN54" s="12"/>
      <c r="AO54" s="11"/>
      <c r="AP54" s="225" t="s">
        <v>3</v>
      </c>
      <c r="AQ54" s="225"/>
      <c r="AR54" s="225"/>
      <c r="AS54" s="225"/>
      <c r="AT54" s="225"/>
      <c r="AU54" s="3"/>
      <c r="AV54" s="11"/>
      <c r="AW54" s="225" t="s">
        <v>4</v>
      </c>
      <c r="AX54" s="225"/>
      <c r="AY54" s="225"/>
      <c r="AZ54" s="225"/>
      <c r="BA54" s="225"/>
      <c r="BB54" s="12"/>
      <c r="BC54" s="3"/>
      <c r="BD54" s="225" t="s">
        <v>5</v>
      </c>
      <c r="BE54" s="225"/>
      <c r="BF54" s="225"/>
      <c r="BG54" s="225"/>
      <c r="BH54" s="225"/>
      <c r="BI54" s="3"/>
      <c r="BJ54" s="11"/>
      <c r="BK54" s="234"/>
      <c r="BL54" s="234"/>
      <c r="BM54" s="234"/>
      <c r="BN54" s="234"/>
      <c r="BO54" s="234"/>
      <c r="BP54" s="12"/>
      <c r="BQ54" s="3"/>
      <c r="BR54" s="234"/>
      <c r="BS54" s="234"/>
      <c r="BT54" s="234"/>
      <c r="BU54" s="234"/>
      <c r="BV54" s="234"/>
      <c r="BW54" s="3"/>
      <c r="BX54" s="307"/>
      <c r="BY54" s="234"/>
      <c r="BZ54" s="234"/>
      <c r="CA54" s="234"/>
      <c r="CB54" s="234"/>
      <c r="CC54" s="234"/>
      <c r="CD54" s="308"/>
      <c r="CE54" s="3"/>
      <c r="CF54" s="139"/>
      <c r="CG54" s="135"/>
      <c r="CH54" s="135"/>
      <c r="CI54" s="135"/>
      <c r="CJ54" s="135"/>
      <c r="CK54" s="135"/>
    </row>
    <row r="55" spans="1:89" ht="8.25" customHeight="1" x14ac:dyDescent="0.15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99"/>
      <c r="M55" s="300"/>
      <c r="N55" s="301"/>
      <c r="O55" s="242"/>
      <c r="P55" s="225"/>
      <c r="Q55" s="225"/>
      <c r="R55" s="225"/>
      <c r="S55" s="243"/>
      <c r="T55" s="11"/>
      <c r="U55" s="225"/>
      <c r="V55" s="225"/>
      <c r="W55" s="225"/>
      <c r="X55" s="225"/>
      <c r="Y55" s="225"/>
      <c r="Z55" s="3"/>
      <c r="AA55" s="11"/>
      <c r="AB55" s="225"/>
      <c r="AC55" s="225"/>
      <c r="AD55" s="225"/>
      <c r="AE55" s="225"/>
      <c r="AF55" s="225"/>
      <c r="AG55" s="12"/>
      <c r="AH55" s="3"/>
      <c r="AI55" s="225"/>
      <c r="AJ55" s="225"/>
      <c r="AK55" s="225"/>
      <c r="AL55" s="225"/>
      <c r="AM55" s="225"/>
      <c r="AN55" s="12"/>
      <c r="AO55" s="11"/>
      <c r="AP55" s="225"/>
      <c r="AQ55" s="225"/>
      <c r="AR55" s="225"/>
      <c r="AS55" s="225"/>
      <c r="AT55" s="225"/>
      <c r="AU55" s="3"/>
      <c r="AV55" s="11"/>
      <c r="AW55" s="225"/>
      <c r="AX55" s="225"/>
      <c r="AY55" s="225"/>
      <c r="AZ55" s="225"/>
      <c r="BA55" s="225"/>
      <c r="BB55" s="12"/>
      <c r="BC55" s="3"/>
      <c r="BD55" s="225"/>
      <c r="BE55" s="225"/>
      <c r="BF55" s="225"/>
      <c r="BG55" s="225"/>
      <c r="BH55" s="225"/>
      <c r="BI55" s="3"/>
      <c r="BJ55" s="11"/>
      <c r="BK55" s="234"/>
      <c r="BL55" s="234"/>
      <c r="BM55" s="234"/>
      <c r="BN55" s="234"/>
      <c r="BO55" s="234"/>
      <c r="BP55" s="12"/>
      <c r="BQ55" s="3"/>
      <c r="BR55" s="234"/>
      <c r="BS55" s="234"/>
      <c r="BT55" s="234"/>
      <c r="BU55" s="234"/>
      <c r="BV55" s="234"/>
      <c r="BW55" s="3"/>
      <c r="BX55" s="307"/>
      <c r="BY55" s="234"/>
      <c r="BZ55" s="234"/>
      <c r="CA55" s="234"/>
      <c r="CB55" s="234"/>
      <c r="CC55" s="234"/>
      <c r="CD55" s="308"/>
      <c r="CE55" s="3"/>
      <c r="CF55" s="139"/>
      <c r="CG55" s="135"/>
      <c r="CH55" s="135"/>
      <c r="CI55" s="135"/>
      <c r="CJ55" s="135"/>
      <c r="CK55" s="135"/>
    </row>
    <row r="56" spans="1:89" ht="8.25" customHeight="1" x14ac:dyDescent="0.15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99"/>
      <c r="M56" s="300"/>
      <c r="N56" s="301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35"/>
      <c r="BL56" s="235"/>
      <c r="BM56" s="235"/>
      <c r="BN56" s="235"/>
      <c r="BO56" s="235"/>
      <c r="BP56" s="15"/>
      <c r="BQ56" s="14"/>
      <c r="BR56" s="235"/>
      <c r="BS56" s="235"/>
      <c r="BT56" s="235"/>
      <c r="BU56" s="235"/>
      <c r="BV56" s="235"/>
      <c r="BW56" s="14"/>
      <c r="BX56" s="309"/>
      <c r="BY56" s="235"/>
      <c r="BZ56" s="235"/>
      <c r="CA56" s="235"/>
      <c r="CB56" s="235"/>
      <c r="CC56" s="235"/>
      <c r="CD56" s="310"/>
      <c r="CE56" s="3"/>
      <c r="CF56" s="139"/>
      <c r="CG56" s="135"/>
      <c r="CH56" s="135"/>
      <c r="CI56" s="135"/>
      <c r="CJ56" s="135"/>
      <c r="CK56" s="135"/>
    </row>
    <row r="57" spans="1:89" ht="8.25" customHeight="1" x14ac:dyDescent="0.15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99"/>
      <c r="M57" s="300"/>
      <c r="N57" s="301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 x14ac:dyDescent="0.15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99"/>
      <c r="M58" s="300"/>
      <c r="N58" s="301"/>
      <c r="O58" s="242" t="s">
        <v>10</v>
      </c>
      <c r="P58" s="225"/>
      <c r="Q58" s="225"/>
      <c r="R58" s="225"/>
      <c r="S58" s="243"/>
      <c r="T58" s="11"/>
      <c r="U58" s="3"/>
      <c r="V58" s="239">
        <f>IF($CM$4="","",VLOOKUP($CM$4,評定!$A$4:$AE$103,5))</f>
        <v>0</v>
      </c>
      <c r="W58" s="239"/>
      <c r="X58" s="239"/>
      <c r="Y58" s="3"/>
      <c r="Z58" s="3"/>
      <c r="AA58" s="11"/>
      <c r="AB58" s="3"/>
      <c r="AC58" s="239">
        <f>IF($CM$4="","",VLOOKUP($CM$4,評定!$A$4:$AE$103,6))</f>
        <v>0</v>
      </c>
      <c r="AD58" s="239"/>
      <c r="AE58" s="239"/>
      <c r="AF58" s="3"/>
      <c r="AG58" s="12"/>
      <c r="AH58" s="3"/>
      <c r="AI58" s="3"/>
      <c r="AJ58" s="239">
        <f>IF($CM$4="","",VLOOKUP($CM$4,評定!$A$4:$AE$103,7))</f>
        <v>0</v>
      </c>
      <c r="AK58" s="239"/>
      <c r="AL58" s="239"/>
      <c r="AM58" s="3"/>
      <c r="AN58" s="12"/>
      <c r="AO58" s="3"/>
      <c r="AP58" s="3"/>
      <c r="AQ58" s="239">
        <f>IF($CM$4="","",VLOOKUP($CM$4,評定!$A$4:$AE$103,8))</f>
        <v>0</v>
      </c>
      <c r="AR58" s="239"/>
      <c r="AS58" s="239"/>
      <c r="AT58" s="3"/>
      <c r="AU58" s="3"/>
      <c r="AV58" s="11"/>
      <c r="AW58" s="3"/>
      <c r="AX58" s="239">
        <f>IF($CM$4="","",VLOOKUP($CM$4,評定!$A$4:$AE$103,9))</f>
        <v>0</v>
      </c>
      <c r="AY58" s="239"/>
      <c r="AZ58" s="239"/>
      <c r="BA58" s="3"/>
      <c r="BB58" s="12"/>
      <c r="BC58" s="3"/>
      <c r="BD58" s="3"/>
      <c r="BE58" s="239">
        <f>IF($CM$4="","",VLOOKUP($CM$4,評定!$A$4:$AE$103,10))</f>
        <v>0</v>
      </c>
      <c r="BF58" s="239"/>
      <c r="BG58" s="239"/>
      <c r="BH58" s="3"/>
      <c r="BI58" s="3"/>
      <c r="BJ58" s="11"/>
      <c r="BK58" s="3"/>
      <c r="BL58" s="239">
        <f>IF($CM$4="","",VLOOKUP($CM$4,評定!$A$4:$AE$103,11))</f>
        <v>0</v>
      </c>
      <c r="BM58" s="239"/>
      <c r="BN58" s="239"/>
      <c r="BO58" s="3"/>
      <c r="BP58" s="12"/>
      <c r="BQ58" s="3"/>
      <c r="BR58" s="3"/>
      <c r="BS58" s="239">
        <f>IF($CM$4="","",VLOOKUP($CM$4,評定!$A$4:$AE$103,12))</f>
        <v>0</v>
      </c>
      <c r="BT58" s="239"/>
      <c r="BU58" s="239"/>
      <c r="BV58" s="3"/>
      <c r="BW58" s="3"/>
      <c r="BX58" s="11"/>
      <c r="BY58" s="3"/>
      <c r="BZ58" s="239">
        <f>IF($CM$4="","",VLOOKUP($CM$4,評定!$A$4:$AE$103,13))</f>
        <v>0</v>
      </c>
      <c r="CA58" s="239"/>
      <c r="CB58" s="239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 x14ac:dyDescent="0.15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99"/>
      <c r="M59" s="300"/>
      <c r="N59" s="301"/>
      <c r="O59" s="242"/>
      <c r="P59" s="225"/>
      <c r="Q59" s="225"/>
      <c r="R59" s="225"/>
      <c r="S59" s="243"/>
      <c r="T59" s="11"/>
      <c r="U59" s="3"/>
      <c r="V59" s="239"/>
      <c r="W59" s="239"/>
      <c r="X59" s="239"/>
      <c r="Y59" s="3"/>
      <c r="Z59" s="3"/>
      <c r="AA59" s="11"/>
      <c r="AB59" s="3"/>
      <c r="AC59" s="239"/>
      <c r="AD59" s="239"/>
      <c r="AE59" s="239"/>
      <c r="AF59" s="3"/>
      <c r="AG59" s="12"/>
      <c r="AH59" s="3"/>
      <c r="AI59" s="3"/>
      <c r="AJ59" s="239"/>
      <c r="AK59" s="239"/>
      <c r="AL59" s="239"/>
      <c r="AM59" s="3"/>
      <c r="AN59" s="12"/>
      <c r="AO59" s="3"/>
      <c r="AP59" s="3"/>
      <c r="AQ59" s="239"/>
      <c r="AR59" s="239"/>
      <c r="AS59" s="239"/>
      <c r="AT59" s="3"/>
      <c r="AU59" s="3"/>
      <c r="AV59" s="11"/>
      <c r="AW59" s="3"/>
      <c r="AX59" s="239"/>
      <c r="AY59" s="239"/>
      <c r="AZ59" s="239"/>
      <c r="BA59" s="3"/>
      <c r="BB59" s="12"/>
      <c r="BC59" s="3"/>
      <c r="BD59" s="3"/>
      <c r="BE59" s="239"/>
      <c r="BF59" s="239"/>
      <c r="BG59" s="239"/>
      <c r="BH59" s="3"/>
      <c r="BI59" s="3"/>
      <c r="BJ59" s="11"/>
      <c r="BK59" s="3"/>
      <c r="BL59" s="239"/>
      <c r="BM59" s="239"/>
      <c r="BN59" s="239"/>
      <c r="BO59" s="3"/>
      <c r="BP59" s="12"/>
      <c r="BQ59" s="3"/>
      <c r="BR59" s="3"/>
      <c r="BS59" s="239"/>
      <c r="BT59" s="239"/>
      <c r="BU59" s="239"/>
      <c r="BV59" s="3"/>
      <c r="BW59" s="3"/>
      <c r="BX59" s="11"/>
      <c r="BY59" s="3"/>
      <c r="BZ59" s="239"/>
      <c r="CA59" s="239"/>
      <c r="CB59" s="239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 x14ac:dyDescent="0.15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99"/>
      <c r="M60" s="300"/>
      <c r="N60" s="301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 x14ac:dyDescent="0.15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99"/>
      <c r="M61" s="300"/>
      <c r="N61" s="301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 x14ac:dyDescent="0.15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99"/>
      <c r="M62" s="300"/>
      <c r="N62" s="301"/>
      <c r="O62" s="242" t="s">
        <v>11</v>
      </c>
      <c r="P62" s="225"/>
      <c r="Q62" s="225"/>
      <c r="R62" s="225"/>
      <c r="S62" s="243"/>
      <c r="T62" s="11"/>
      <c r="U62" s="3"/>
      <c r="V62" s="239">
        <f>IF($CM$4="","",VLOOKUP($CM$4,評定!$A$4:$AE$103,14))</f>
        <v>0</v>
      </c>
      <c r="W62" s="239"/>
      <c r="X62" s="239"/>
      <c r="Y62" s="3"/>
      <c r="Z62" s="3"/>
      <c r="AA62" s="11"/>
      <c r="AB62" s="3"/>
      <c r="AC62" s="239">
        <f>IF($CM$4="","",VLOOKUP($CM$4,評定!$A$4:$AE$103,15))</f>
        <v>0</v>
      </c>
      <c r="AD62" s="239"/>
      <c r="AE62" s="239"/>
      <c r="AF62" s="3"/>
      <c r="AG62" s="12"/>
      <c r="AH62" s="3"/>
      <c r="AI62" s="3"/>
      <c r="AJ62" s="239">
        <f>IF($CM$4="","",VLOOKUP($CM$4,評定!$A$4:$AE$103,16))</f>
        <v>0</v>
      </c>
      <c r="AK62" s="239"/>
      <c r="AL62" s="239"/>
      <c r="AM62" s="3"/>
      <c r="AN62" s="12"/>
      <c r="AO62" s="3"/>
      <c r="AP62" s="3"/>
      <c r="AQ62" s="239">
        <f>IF($CM$4="","",VLOOKUP($CM$4,評定!$A$4:$AE$103,17))</f>
        <v>0</v>
      </c>
      <c r="AR62" s="239"/>
      <c r="AS62" s="239"/>
      <c r="AT62" s="3"/>
      <c r="AU62" s="3"/>
      <c r="AV62" s="11"/>
      <c r="AW62" s="3"/>
      <c r="AX62" s="239">
        <f>IF($CM$4="","",VLOOKUP($CM$4,評定!$A$4:$AE$103,18))</f>
        <v>0</v>
      </c>
      <c r="AY62" s="239"/>
      <c r="AZ62" s="239"/>
      <c r="BA62" s="3"/>
      <c r="BB62" s="12"/>
      <c r="BC62" s="3"/>
      <c r="BD62" s="3"/>
      <c r="BE62" s="239">
        <f>IF($CM$4="","",VLOOKUP($CM$4,評定!$A$4:$AE$103,19))</f>
        <v>0</v>
      </c>
      <c r="BF62" s="239"/>
      <c r="BG62" s="239"/>
      <c r="BH62" s="3"/>
      <c r="BI62" s="3"/>
      <c r="BJ62" s="11"/>
      <c r="BK62" s="3"/>
      <c r="BL62" s="239">
        <f>IF($CM$4="","",VLOOKUP($CM$4,評定!$A$4:$AE$103,20))</f>
        <v>0</v>
      </c>
      <c r="BM62" s="239"/>
      <c r="BN62" s="239"/>
      <c r="BO62" s="3"/>
      <c r="BP62" s="12"/>
      <c r="BQ62" s="3"/>
      <c r="BR62" s="3"/>
      <c r="BS62" s="239">
        <f>IF($CM$4="","",VLOOKUP($CM$4,評定!$A$4:$AE$103,21))</f>
        <v>0</v>
      </c>
      <c r="BT62" s="239"/>
      <c r="BU62" s="239"/>
      <c r="BV62" s="3"/>
      <c r="BW62" s="3"/>
      <c r="BX62" s="11"/>
      <c r="BY62" s="3"/>
      <c r="BZ62" s="239">
        <f>IF($CM$4="","",VLOOKUP($CM$4,評定!$A$4:$AE$103,22))</f>
        <v>0</v>
      </c>
      <c r="CA62" s="239"/>
      <c r="CB62" s="239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 x14ac:dyDescent="0.15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99"/>
      <c r="M63" s="300"/>
      <c r="N63" s="301"/>
      <c r="O63" s="242"/>
      <c r="P63" s="225"/>
      <c r="Q63" s="225"/>
      <c r="R63" s="225"/>
      <c r="S63" s="243"/>
      <c r="T63" s="11"/>
      <c r="U63" s="3"/>
      <c r="V63" s="239"/>
      <c r="W63" s="239"/>
      <c r="X63" s="239"/>
      <c r="Y63" s="3"/>
      <c r="Z63" s="3"/>
      <c r="AA63" s="11"/>
      <c r="AB63" s="3"/>
      <c r="AC63" s="239"/>
      <c r="AD63" s="239"/>
      <c r="AE63" s="239"/>
      <c r="AF63" s="3"/>
      <c r="AG63" s="12"/>
      <c r="AH63" s="3"/>
      <c r="AI63" s="3"/>
      <c r="AJ63" s="239"/>
      <c r="AK63" s="239"/>
      <c r="AL63" s="239"/>
      <c r="AM63" s="3"/>
      <c r="AN63" s="12"/>
      <c r="AO63" s="3"/>
      <c r="AP63" s="3"/>
      <c r="AQ63" s="239"/>
      <c r="AR63" s="239"/>
      <c r="AS63" s="239"/>
      <c r="AT63" s="3"/>
      <c r="AU63" s="3"/>
      <c r="AV63" s="11"/>
      <c r="AW63" s="3"/>
      <c r="AX63" s="239"/>
      <c r="AY63" s="239"/>
      <c r="AZ63" s="239"/>
      <c r="BA63" s="3"/>
      <c r="BB63" s="12"/>
      <c r="BC63" s="3"/>
      <c r="BD63" s="3"/>
      <c r="BE63" s="239"/>
      <c r="BF63" s="239"/>
      <c r="BG63" s="239"/>
      <c r="BH63" s="3"/>
      <c r="BI63" s="3"/>
      <c r="BJ63" s="11"/>
      <c r="BK63" s="3"/>
      <c r="BL63" s="239"/>
      <c r="BM63" s="239"/>
      <c r="BN63" s="239"/>
      <c r="BO63" s="3"/>
      <c r="BP63" s="12"/>
      <c r="BQ63" s="3"/>
      <c r="BR63" s="3"/>
      <c r="BS63" s="239"/>
      <c r="BT63" s="239"/>
      <c r="BU63" s="239"/>
      <c r="BV63" s="3"/>
      <c r="BW63" s="3"/>
      <c r="BX63" s="11"/>
      <c r="BY63" s="3"/>
      <c r="BZ63" s="239"/>
      <c r="CA63" s="239"/>
      <c r="CB63" s="239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 x14ac:dyDescent="0.15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99"/>
      <c r="M64" s="300"/>
      <c r="N64" s="301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 x14ac:dyDescent="0.15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99"/>
      <c r="M65" s="300"/>
      <c r="N65" s="301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 x14ac:dyDescent="0.15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99"/>
      <c r="M66" s="300"/>
      <c r="N66" s="301"/>
      <c r="O66" s="242" t="s">
        <v>12</v>
      </c>
      <c r="P66" s="225"/>
      <c r="Q66" s="225"/>
      <c r="R66" s="225"/>
      <c r="S66" s="243"/>
      <c r="T66" s="11"/>
      <c r="U66" s="3"/>
      <c r="V66" s="239">
        <f>IF($CM$4="","",VLOOKUP($CM$4,評定!$A$4:$AE$103,23))</f>
        <v>0</v>
      </c>
      <c r="W66" s="239"/>
      <c r="X66" s="239"/>
      <c r="Y66" s="3"/>
      <c r="Z66" s="3"/>
      <c r="AA66" s="11"/>
      <c r="AB66" s="3"/>
      <c r="AC66" s="239">
        <f>IF($CM$4="","",VLOOKUP($CM$4,評定!$A$4:$AE$103,24))</f>
        <v>0</v>
      </c>
      <c r="AD66" s="239"/>
      <c r="AE66" s="239"/>
      <c r="AF66" s="3"/>
      <c r="AG66" s="12"/>
      <c r="AH66" s="3"/>
      <c r="AI66" s="3"/>
      <c r="AJ66" s="239">
        <f>IF($CM$4="","",VLOOKUP($CM$4,評定!$A$4:$AE$103,25))</f>
        <v>0</v>
      </c>
      <c r="AK66" s="239"/>
      <c r="AL66" s="239"/>
      <c r="AM66" s="3"/>
      <c r="AN66" s="12"/>
      <c r="AO66" s="3"/>
      <c r="AP66" s="3"/>
      <c r="AQ66" s="239">
        <f>IF($CM$4="","",VLOOKUP($CM$4,評定!$A$4:$AE$103,26))</f>
        <v>0</v>
      </c>
      <c r="AR66" s="239"/>
      <c r="AS66" s="239"/>
      <c r="AT66" s="3"/>
      <c r="AU66" s="3"/>
      <c r="AV66" s="11"/>
      <c r="AW66" s="3"/>
      <c r="AX66" s="239">
        <f>IF($CM$4="","",VLOOKUP($CM$4,評定!$A$4:$AE$103,27))</f>
        <v>0</v>
      </c>
      <c r="AY66" s="239"/>
      <c r="AZ66" s="239"/>
      <c r="BA66" s="3"/>
      <c r="BB66" s="12"/>
      <c r="BC66" s="3"/>
      <c r="BD66" s="3"/>
      <c r="BE66" s="239">
        <f>IF($CM$4="","",VLOOKUP($CM$4,評定!$A$4:$AE$103,28))</f>
        <v>0</v>
      </c>
      <c r="BF66" s="239"/>
      <c r="BG66" s="239"/>
      <c r="BH66" s="3"/>
      <c r="BI66" s="3"/>
      <c r="BJ66" s="11"/>
      <c r="BK66" s="3"/>
      <c r="BL66" s="239">
        <f>IF($CM$4="","",VLOOKUP($CM$4,評定!$A$4:$AE$103,29))</f>
        <v>0</v>
      </c>
      <c r="BM66" s="239"/>
      <c r="BN66" s="239"/>
      <c r="BO66" s="3"/>
      <c r="BP66" s="12"/>
      <c r="BQ66" s="3"/>
      <c r="BR66" s="3"/>
      <c r="BS66" s="239">
        <f>IF($CM$4="","",VLOOKUP($CM$4,評定!$A$4:$AE$103,30))</f>
        <v>0</v>
      </c>
      <c r="BT66" s="239"/>
      <c r="BU66" s="239"/>
      <c r="BV66" s="3"/>
      <c r="BW66" s="3"/>
      <c r="BX66" s="11"/>
      <c r="BY66" s="3"/>
      <c r="BZ66" s="239">
        <f>IF($CM$4="","",VLOOKUP($CM$4,評定!$A$4:$AE$103,31))</f>
        <v>0</v>
      </c>
      <c r="CA66" s="239"/>
      <c r="CB66" s="239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 x14ac:dyDescent="0.15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99"/>
      <c r="M67" s="300"/>
      <c r="N67" s="301"/>
      <c r="O67" s="242"/>
      <c r="P67" s="225"/>
      <c r="Q67" s="225"/>
      <c r="R67" s="225"/>
      <c r="S67" s="243"/>
      <c r="T67" s="11"/>
      <c r="U67" s="3"/>
      <c r="V67" s="239"/>
      <c r="W67" s="239"/>
      <c r="X67" s="239"/>
      <c r="Y67" s="3"/>
      <c r="Z67" s="3"/>
      <c r="AA67" s="11"/>
      <c r="AB67" s="3"/>
      <c r="AC67" s="239"/>
      <c r="AD67" s="239"/>
      <c r="AE67" s="239"/>
      <c r="AF67" s="3"/>
      <c r="AG67" s="12"/>
      <c r="AH67" s="3"/>
      <c r="AI67" s="3"/>
      <c r="AJ67" s="239"/>
      <c r="AK67" s="239"/>
      <c r="AL67" s="239"/>
      <c r="AM67" s="3"/>
      <c r="AN67" s="12"/>
      <c r="AO67" s="3"/>
      <c r="AP67" s="3"/>
      <c r="AQ67" s="239"/>
      <c r="AR67" s="239"/>
      <c r="AS67" s="239"/>
      <c r="AT67" s="3"/>
      <c r="AU67" s="3"/>
      <c r="AV67" s="11"/>
      <c r="AW67" s="3"/>
      <c r="AX67" s="239"/>
      <c r="AY67" s="239"/>
      <c r="AZ67" s="239"/>
      <c r="BA67" s="3"/>
      <c r="BB67" s="12"/>
      <c r="BC67" s="3"/>
      <c r="BD67" s="3"/>
      <c r="BE67" s="239"/>
      <c r="BF67" s="239"/>
      <c r="BG67" s="239"/>
      <c r="BH67" s="3"/>
      <c r="BI67" s="3"/>
      <c r="BJ67" s="11"/>
      <c r="BK67" s="3"/>
      <c r="BL67" s="239"/>
      <c r="BM67" s="239"/>
      <c r="BN67" s="239"/>
      <c r="BO67" s="3"/>
      <c r="BP67" s="12"/>
      <c r="BQ67" s="3"/>
      <c r="BR67" s="3"/>
      <c r="BS67" s="239"/>
      <c r="BT67" s="239"/>
      <c r="BU67" s="239"/>
      <c r="BV67" s="3"/>
      <c r="BW67" s="3"/>
      <c r="BX67" s="11"/>
      <c r="BY67" s="3"/>
      <c r="BZ67" s="239"/>
      <c r="CA67" s="239"/>
      <c r="CB67" s="239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 x14ac:dyDescent="0.15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302"/>
      <c r="M68" s="303"/>
      <c r="N68" s="304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 x14ac:dyDescent="0.15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 x14ac:dyDescent="0.15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249" t="s">
        <v>15</v>
      </c>
      <c r="M70" s="250"/>
      <c r="N70" s="251"/>
      <c r="O70" s="242" t="s">
        <v>14</v>
      </c>
      <c r="P70" s="225"/>
      <c r="Q70" s="225"/>
      <c r="R70" s="225"/>
      <c r="S70" s="243"/>
      <c r="T70" s="11"/>
      <c r="U70" s="225" t="s">
        <v>16</v>
      </c>
      <c r="V70" s="225"/>
      <c r="W70" s="225"/>
      <c r="X70" s="225"/>
      <c r="Y70" s="225"/>
      <c r="Z70" s="3"/>
      <c r="AA70" s="11"/>
      <c r="AB70" s="225" t="s">
        <v>17</v>
      </c>
      <c r="AC70" s="225"/>
      <c r="AD70" s="225"/>
      <c r="AE70" s="225"/>
      <c r="AF70" s="225"/>
      <c r="AG70" s="12"/>
      <c r="AH70" s="3"/>
      <c r="AI70" s="225" t="s">
        <v>18</v>
      </c>
      <c r="AJ70" s="225"/>
      <c r="AK70" s="225"/>
      <c r="AL70" s="225"/>
      <c r="AM70" s="225"/>
      <c r="AN70" s="12"/>
      <c r="AO70" s="3"/>
      <c r="AP70" s="225" t="s">
        <v>19</v>
      </c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 x14ac:dyDescent="0.15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249"/>
      <c r="M71" s="250"/>
      <c r="N71" s="251"/>
      <c r="O71" s="242"/>
      <c r="P71" s="225"/>
      <c r="Q71" s="225"/>
      <c r="R71" s="225"/>
      <c r="S71" s="243"/>
      <c r="T71" s="11"/>
      <c r="U71" s="225"/>
      <c r="V71" s="225"/>
      <c r="W71" s="225"/>
      <c r="X71" s="225"/>
      <c r="Y71" s="225"/>
      <c r="Z71" s="3"/>
      <c r="AA71" s="11"/>
      <c r="AB71" s="225"/>
      <c r="AC71" s="225"/>
      <c r="AD71" s="225"/>
      <c r="AE71" s="225"/>
      <c r="AF71" s="225"/>
      <c r="AG71" s="12"/>
      <c r="AH71" s="3"/>
      <c r="AI71" s="225"/>
      <c r="AJ71" s="225"/>
      <c r="AK71" s="225"/>
      <c r="AL71" s="225"/>
      <c r="AM71" s="225"/>
      <c r="AN71" s="12"/>
      <c r="AO71" s="3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 x14ac:dyDescent="0.15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249"/>
      <c r="M72" s="250"/>
      <c r="N72" s="251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 x14ac:dyDescent="0.15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249"/>
      <c r="M73" s="250"/>
      <c r="N73" s="251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 x14ac:dyDescent="0.15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249"/>
      <c r="M74" s="250"/>
      <c r="N74" s="251"/>
      <c r="O74" s="242" t="s">
        <v>10</v>
      </c>
      <c r="P74" s="225"/>
      <c r="Q74" s="225"/>
      <c r="R74" s="225"/>
      <c r="S74" s="243"/>
      <c r="T74" s="11"/>
      <c r="U74" s="225">
        <f>IF($CM$4="","",VLOOKUP($CM$4,欠席・遅刻・早退!$A$3:$P$102,5))</f>
        <v>0</v>
      </c>
      <c r="V74" s="225"/>
      <c r="W74" s="225"/>
      <c r="X74" s="225"/>
      <c r="Y74" s="225"/>
      <c r="Z74" s="3"/>
      <c r="AA74" s="11"/>
      <c r="AB74" s="225">
        <f>IF($CM$4="","",VLOOKUP($CM$4,欠席・遅刻・早退!$A$3:$P$102,6))</f>
        <v>0</v>
      </c>
      <c r="AC74" s="225"/>
      <c r="AD74" s="225"/>
      <c r="AE74" s="225"/>
      <c r="AF74" s="225"/>
      <c r="AG74" s="12"/>
      <c r="AH74" s="3"/>
      <c r="AI74" s="225">
        <f>IF($CM$4="","",VLOOKUP($CM$4,欠席・遅刻・早退!$A$3:$P$102,7))</f>
        <v>0</v>
      </c>
      <c r="AJ74" s="225"/>
      <c r="AK74" s="225"/>
      <c r="AL74" s="225"/>
      <c r="AM74" s="225"/>
      <c r="AN74" s="12"/>
      <c r="AO74" s="3"/>
      <c r="AP74" s="305">
        <f>IF($CM$4="","",VLOOKUP($CM$4,欠席・遅刻・早退!$A$3:$P$102,8))</f>
        <v>0</v>
      </c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 x14ac:dyDescent="0.15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249"/>
      <c r="M75" s="250"/>
      <c r="N75" s="251"/>
      <c r="O75" s="242"/>
      <c r="P75" s="225"/>
      <c r="Q75" s="225"/>
      <c r="R75" s="225"/>
      <c r="S75" s="243"/>
      <c r="T75" s="11"/>
      <c r="U75" s="225"/>
      <c r="V75" s="225"/>
      <c r="W75" s="225"/>
      <c r="X75" s="225"/>
      <c r="Y75" s="225"/>
      <c r="Z75" s="3"/>
      <c r="AA75" s="11"/>
      <c r="AB75" s="225"/>
      <c r="AC75" s="225"/>
      <c r="AD75" s="225"/>
      <c r="AE75" s="225"/>
      <c r="AF75" s="225"/>
      <c r="AG75" s="12"/>
      <c r="AH75" s="3"/>
      <c r="AI75" s="225"/>
      <c r="AJ75" s="225"/>
      <c r="AK75" s="225"/>
      <c r="AL75" s="225"/>
      <c r="AM75" s="225"/>
      <c r="AN75" s="12"/>
      <c r="AO75" s="3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 x14ac:dyDescent="0.15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249"/>
      <c r="M76" s="250"/>
      <c r="N76" s="251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 x14ac:dyDescent="0.15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249"/>
      <c r="M77" s="250"/>
      <c r="N77" s="251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 x14ac:dyDescent="0.15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249"/>
      <c r="M78" s="250"/>
      <c r="N78" s="251"/>
      <c r="O78" s="242" t="s">
        <v>11</v>
      </c>
      <c r="P78" s="225"/>
      <c r="Q78" s="225"/>
      <c r="R78" s="225"/>
      <c r="S78" s="243"/>
      <c r="T78" s="11"/>
      <c r="U78" s="225">
        <f>IF($CM$4="","",VLOOKUP($CM$4,欠席・遅刻・早退!$A$3:$P$102,9))</f>
        <v>0</v>
      </c>
      <c r="V78" s="225"/>
      <c r="W78" s="225"/>
      <c r="X78" s="225"/>
      <c r="Y78" s="225"/>
      <c r="Z78" s="3"/>
      <c r="AA78" s="11"/>
      <c r="AB78" s="225">
        <f>IF($CM$4="","",VLOOKUP($CM$4,欠席・遅刻・早退!$A$3:$P$102,10))</f>
        <v>0</v>
      </c>
      <c r="AC78" s="225"/>
      <c r="AD78" s="225"/>
      <c r="AE78" s="225"/>
      <c r="AF78" s="225"/>
      <c r="AG78" s="12"/>
      <c r="AH78" s="3"/>
      <c r="AI78" s="225">
        <f>IF($CM$4="","",VLOOKUP($CM$4,欠席・遅刻・早退!$A$3:$P$102,11))</f>
        <v>0</v>
      </c>
      <c r="AJ78" s="225"/>
      <c r="AK78" s="225"/>
      <c r="AL78" s="225"/>
      <c r="AM78" s="225"/>
      <c r="AN78" s="12"/>
      <c r="AO78" s="3"/>
      <c r="AP78" s="305">
        <f>IF($CM$4="","",VLOOKUP($CM$4,欠席・遅刻・早退!$A$3:$P$102,12))</f>
        <v>0</v>
      </c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 x14ac:dyDescent="0.15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249"/>
      <c r="M79" s="250"/>
      <c r="N79" s="251"/>
      <c r="O79" s="242"/>
      <c r="P79" s="225"/>
      <c r="Q79" s="225"/>
      <c r="R79" s="225"/>
      <c r="S79" s="243"/>
      <c r="T79" s="11"/>
      <c r="U79" s="225"/>
      <c r="V79" s="225"/>
      <c r="W79" s="225"/>
      <c r="X79" s="225"/>
      <c r="Y79" s="225"/>
      <c r="Z79" s="3"/>
      <c r="AA79" s="11"/>
      <c r="AB79" s="225"/>
      <c r="AC79" s="225"/>
      <c r="AD79" s="225"/>
      <c r="AE79" s="225"/>
      <c r="AF79" s="225"/>
      <c r="AG79" s="12"/>
      <c r="AH79" s="3"/>
      <c r="AI79" s="225"/>
      <c r="AJ79" s="225"/>
      <c r="AK79" s="225"/>
      <c r="AL79" s="225"/>
      <c r="AM79" s="225"/>
      <c r="AN79" s="12"/>
      <c r="AO79" s="3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 x14ac:dyDescent="0.15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249"/>
      <c r="M80" s="250"/>
      <c r="N80" s="251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 x14ac:dyDescent="0.15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249"/>
      <c r="M81" s="250"/>
      <c r="N81" s="251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 x14ac:dyDescent="0.15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249"/>
      <c r="M82" s="250"/>
      <c r="N82" s="251"/>
      <c r="O82" s="242" t="s">
        <v>12</v>
      </c>
      <c r="P82" s="225"/>
      <c r="Q82" s="225"/>
      <c r="R82" s="225"/>
      <c r="S82" s="243"/>
      <c r="T82" s="11"/>
      <c r="U82" s="225">
        <f>IF($CM$4="","",VLOOKUP($CM$4,欠席・遅刻・早退!$A$3:$P$102,13))</f>
        <v>0</v>
      </c>
      <c r="V82" s="225"/>
      <c r="W82" s="225"/>
      <c r="X82" s="225"/>
      <c r="Y82" s="225"/>
      <c r="Z82" s="3"/>
      <c r="AA82" s="11"/>
      <c r="AB82" s="225">
        <f>IF($CM$4="","",VLOOKUP($CM$4,欠席・遅刻・早退!$A$3:$P$102,14))</f>
        <v>0</v>
      </c>
      <c r="AC82" s="225"/>
      <c r="AD82" s="225"/>
      <c r="AE82" s="225"/>
      <c r="AF82" s="225"/>
      <c r="AG82" s="12"/>
      <c r="AH82" s="3"/>
      <c r="AI82" s="225">
        <f>IF($CM$4="","",VLOOKUP($CM$4,欠席・遅刻・早退!$A$3:$P$102,15))</f>
        <v>0</v>
      </c>
      <c r="AJ82" s="225"/>
      <c r="AK82" s="225"/>
      <c r="AL82" s="225"/>
      <c r="AM82" s="225"/>
      <c r="AN82" s="12"/>
      <c r="AO82" s="3"/>
      <c r="AP82" s="305">
        <f>IF($CM$4="","",VLOOKUP($CM$4,欠席・遅刻・早退!$A$3:$P$102,16))</f>
        <v>0</v>
      </c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 x14ac:dyDescent="0.15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249"/>
      <c r="M83" s="250"/>
      <c r="N83" s="251"/>
      <c r="O83" s="242"/>
      <c r="P83" s="225"/>
      <c r="Q83" s="225"/>
      <c r="R83" s="225"/>
      <c r="S83" s="243"/>
      <c r="T83" s="11"/>
      <c r="U83" s="225"/>
      <c r="V83" s="225"/>
      <c r="W83" s="225"/>
      <c r="X83" s="225"/>
      <c r="Y83" s="225"/>
      <c r="Z83" s="3"/>
      <c r="AA83" s="11"/>
      <c r="AB83" s="225"/>
      <c r="AC83" s="225"/>
      <c r="AD83" s="225"/>
      <c r="AE83" s="225"/>
      <c r="AF83" s="225"/>
      <c r="AG83" s="12"/>
      <c r="AH83" s="3"/>
      <c r="AI83" s="225"/>
      <c r="AJ83" s="225"/>
      <c r="AK83" s="225"/>
      <c r="AL83" s="225"/>
      <c r="AM83" s="225"/>
      <c r="AN83" s="12"/>
      <c r="AO83" s="3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 x14ac:dyDescent="0.15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 x14ac:dyDescent="0.15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 x14ac:dyDescent="0.15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47" t="s">
        <v>20</v>
      </c>
      <c r="M86" s="225"/>
      <c r="N86" s="225"/>
      <c r="O86" s="225"/>
      <c r="P86" s="225"/>
      <c r="Q86" s="225"/>
      <c r="R86" s="225"/>
      <c r="S86" s="243"/>
      <c r="T86" s="11"/>
      <c r="U86" s="295">
        <f>IF($CM$4="","",VLOOKUP($CM$4,健康・特活・所見!$A$3:$G$102,5))</f>
        <v>0</v>
      </c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 x14ac:dyDescent="0.15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47"/>
      <c r="M87" s="225"/>
      <c r="N87" s="225"/>
      <c r="O87" s="225"/>
      <c r="P87" s="225"/>
      <c r="Q87" s="225"/>
      <c r="R87" s="225"/>
      <c r="S87" s="243"/>
      <c r="T87" s="11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 x14ac:dyDescent="0.15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47"/>
      <c r="M88" s="225"/>
      <c r="N88" s="225"/>
      <c r="O88" s="225"/>
      <c r="P88" s="225"/>
      <c r="Q88" s="225"/>
      <c r="R88" s="225"/>
      <c r="S88" s="243"/>
      <c r="T88" s="11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 x14ac:dyDescent="0.15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47"/>
      <c r="M89" s="225"/>
      <c r="N89" s="225"/>
      <c r="O89" s="225"/>
      <c r="P89" s="225"/>
      <c r="Q89" s="225"/>
      <c r="R89" s="225"/>
      <c r="S89" s="243"/>
      <c r="T89" s="11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 x14ac:dyDescent="0.15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 x14ac:dyDescent="0.15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 x14ac:dyDescent="0.15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48" t="s">
        <v>21</v>
      </c>
      <c r="M92" s="225"/>
      <c r="N92" s="225"/>
      <c r="O92" s="225"/>
      <c r="P92" s="225"/>
      <c r="Q92" s="225"/>
      <c r="R92" s="225"/>
      <c r="S92" s="243"/>
      <c r="T92" s="11"/>
      <c r="U92" s="295">
        <f>IF($CM$4="","",VLOOKUP($CM$4,健康・特活・所見!$A$3:$G$102,6))</f>
        <v>0</v>
      </c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5"/>
      <c r="BW92" s="295"/>
      <c r="BX92" s="295"/>
      <c r="BY92" s="295"/>
      <c r="BZ92" s="295"/>
      <c r="CA92" s="295"/>
      <c r="CB92" s="295"/>
      <c r="CC92" s="295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 x14ac:dyDescent="0.15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47"/>
      <c r="M93" s="225"/>
      <c r="N93" s="225"/>
      <c r="O93" s="225"/>
      <c r="P93" s="225"/>
      <c r="Q93" s="225"/>
      <c r="R93" s="225"/>
      <c r="S93" s="243"/>
      <c r="T93" s="11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5"/>
      <c r="BW93" s="295"/>
      <c r="BX93" s="295"/>
      <c r="BY93" s="295"/>
      <c r="BZ93" s="295"/>
      <c r="CA93" s="295"/>
      <c r="CB93" s="295"/>
      <c r="CC93" s="295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 x14ac:dyDescent="0.15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47"/>
      <c r="M94" s="225"/>
      <c r="N94" s="225"/>
      <c r="O94" s="225"/>
      <c r="P94" s="225"/>
      <c r="Q94" s="225"/>
      <c r="R94" s="225"/>
      <c r="S94" s="243"/>
      <c r="T94" s="11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 x14ac:dyDescent="0.15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47"/>
      <c r="M95" s="225"/>
      <c r="N95" s="225"/>
      <c r="O95" s="225"/>
      <c r="P95" s="225"/>
      <c r="Q95" s="225"/>
      <c r="R95" s="225"/>
      <c r="S95" s="243"/>
      <c r="T95" s="11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5"/>
      <c r="CC95" s="295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 x14ac:dyDescent="0.15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47"/>
      <c r="M96" s="225"/>
      <c r="N96" s="225"/>
      <c r="O96" s="225"/>
      <c r="P96" s="225"/>
      <c r="Q96" s="225"/>
      <c r="R96" s="225"/>
      <c r="S96" s="243"/>
      <c r="T96" s="11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  <c r="BE96" s="295"/>
      <c r="BF96" s="295"/>
      <c r="BG96" s="295"/>
      <c r="BH96" s="295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5"/>
      <c r="CC96" s="295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 x14ac:dyDescent="0.15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47"/>
      <c r="M97" s="225"/>
      <c r="N97" s="225"/>
      <c r="O97" s="225"/>
      <c r="P97" s="225"/>
      <c r="Q97" s="225"/>
      <c r="R97" s="225"/>
      <c r="S97" s="243"/>
      <c r="T97" s="11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95"/>
      <c r="BG97" s="295"/>
      <c r="BH97" s="295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  <c r="BT97" s="295"/>
      <c r="BU97" s="295"/>
      <c r="BV97" s="295"/>
      <c r="BW97" s="295"/>
      <c r="BX97" s="295"/>
      <c r="BY97" s="295"/>
      <c r="BZ97" s="295"/>
      <c r="CA97" s="295"/>
      <c r="CB97" s="295"/>
      <c r="CC97" s="295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 x14ac:dyDescent="0.15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47"/>
      <c r="M98" s="225"/>
      <c r="N98" s="225"/>
      <c r="O98" s="225"/>
      <c r="P98" s="225"/>
      <c r="Q98" s="225"/>
      <c r="R98" s="225"/>
      <c r="S98" s="243"/>
      <c r="T98" s="11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 x14ac:dyDescent="0.15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47"/>
      <c r="M99" s="225"/>
      <c r="N99" s="225"/>
      <c r="O99" s="225"/>
      <c r="P99" s="225"/>
      <c r="Q99" s="225"/>
      <c r="R99" s="225"/>
      <c r="S99" s="243"/>
      <c r="T99" s="11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295"/>
      <c r="BK99" s="295"/>
      <c r="BL99" s="295"/>
      <c r="BM99" s="295"/>
      <c r="BN99" s="295"/>
      <c r="BO99" s="295"/>
      <c r="BP99" s="295"/>
      <c r="BQ99" s="295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5"/>
      <c r="CC99" s="295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 x14ac:dyDescent="0.15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47"/>
      <c r="M100" s="225"/>
      <c r="N100" s="225"/>
      <c r="O100" s="225"/>
      <c r="P100" s="225"/>
      <c r="Q100" s="225"/>
      <c r="R100" s="225"/>
      <c r="S100" s="243"/>
      <c r="T100" s="11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5"/>
      <c r="CC100" s="295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 x14ac:dyDescent="0.15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 x14ac:dyDescent="0.15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 x14ac:dyDescent="0.15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48" t="s">
        <v>154</v>
      </c>
      <c r="M103" s="225"/>
      <c r="N103" s="225"/>
      <c r="O103" s="225"/>
      <c r="P103" s="225"/>
      <c r="Q103" s="225"/>
      <c r="R103" s="225"/>
      <c r="S103" s="243"/>
      <c r="T103" s="11"/>
      <c r="U103" s="295">
        <f>IF($CM$4="","",VLOOKUP($CM$4,健康・特活・所見!$A$3:$G$102,7))</f>
        <v>0</v>
      </c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95"/>
      <c r="BQ103" s="295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 x14ac:dyDescent="0.15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47"/>
      <c r="M104" s="225"/>
      <c r="N104" s="225"/>
      <c r="O104" s="225"/>
      <c r="P104" s="225"/>
      <c r="Q104" s="225"/>
      <c r="R104" s="225"/>
      <c r="S104" s="243"/>
      <c r="T104" s="11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5"/>
      <c r="CC104" s="295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 x14ac:dyDescent="0.15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47"/>
      <c r="M105" s="225"/>
      <c r="N105" s="225"/>
      <c r="O105" s="225"/>
      <c r="P105" s="225"/>
      <c r="Q105" s="225"/>
      <c r="R105" s="225"/>
      <c r="S105" s="243"/>
      <c r="T105" s="11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 x14ac:dyDescent="0.15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47"/>
      <c r="M106" s="225"/>
      <c r="N106" s="225"/>
      <c r="O106" s="225"/>
      <c r="P106" s="225"/>
      <c r="Q106" s="225"/>
      <c r="R106" s="225"/>
      <c r="S106" s="243"/>
      <c r="T106" s="11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5"/>
      <c r="CC106" s="295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 x14ac:dyDescent="0.15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47"/>
      <c r="M107" s="225"/>
      <c r="N107" s="225"/>
      <c r="O107" s="225"/>
      <c r="P107" s="225"/>
      <c r="Q107" s="225"/>
      <c r="R107" s="225"/>
      <c r="S107" s="243"/>
      <c r="T107" s="11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5"/>
      <c r="CC107" s="295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 x14ac:dyDescent="0.15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47"/>
      <c r="M108" s="225"/>
      <c r="N108" s="225"/>
      <c r="O108" s="225"/>
      <c r="P108" s="225"/>
      <c r="Q108" s="225"/>
      <c r="R108" s="225"/>
      <c r="S108" s="243"/>
      <c r="T108" s="11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 x14ac:dyDescent="0.15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47"/>
      <c r="M109" s="225"/>
      <c r="N109" s="225"/>
      <c r="O109" s="225"/>
      <c r="P109" s="225"/>
      <c r="Q109" s="225"/>
      <c r="R109" s="225"/>
      <c r="S109" s="243"/>
      <c r="T109" s="11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295"/>
      <c r="BV109" s="295"/>
      <c r="BW109" s="295"/>
      <c r="BX109" s="295"/>
      <c r="BY109" s="295"/>
      <c r="BZ109" s="295"/>
      <c r="CA109" s="295"/>
      <c r="CB109" s="295"/>
      <c r="CC109" s="295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 x14ac:dyDescent="0.15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47"/>
      <c r="M110" s="225"/>
      <c r="N110" s="225"/>
      <c r="O110" s="225"/>
      <c r="P110" s="225"/>
      <c r="Q110" s="225"/>
      <c r="R110" s="225"/>
      <c r="S110" s="243"/>
      <c r="T110" s="11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 x14ac:dyDescent="0.15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47"/>
      <c r="M111" s="225"/>
      <c r="N111" s="225"/>
      <c r="O111" s="225"/>
      <c r="P111" s="225"/>
      <c r="Q111" s="225"/>
      <c r="R111" s="225"/>
      <c r="S111" s="243"/>
      <c r="T111" s="11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 x14ac:dyDescent="0.2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 x14ac:dyDescent="0.15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69" t="s">
        <v>22</v>
      </c>
      <c r="AS113" s="254"/>
      <c r="AT113" s="254"/>
      <c r="AU113" s="254"/>
      <c r="AV113" s="254"/>
      <c r="AW113" s="254"/>
      <c r="AX113" s="254"/>
      <c r="AY113" s="254"/>
      <c r="AZ113" s="270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54" t="s">
        <v>23</v>
      </c>
      <c r="CB113" s="254"/>
      <c r="CC113" s="254"/>
      <c r="CD113" s="255"/>
      <c r="CE113" s="3"/>
      <c r="CF113" s="139"/>
      <c r="CG113" s="135"/>
      <c r="CH113" s="135"/>
      <c r="CI113" s="135"/>
      <c r="CJ113" s="135"/>
      <c r="CK113" s="135"/>
    </row>
    <row r="114" spans="1:89" ht="8.25" customHeight="1" x14ac:dyDescent="0.15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36" t="s">
        <v>0</v>
      </c>
      <c r="M114" s="237"/>
      <c r="N114" s="237"/>
      <c r="O114" s="252"/>
      <c r="P114" s="237" t="s">
        <v>2</v>
      </c>
      <c r="Q114" s="237"/>
      <c r="R114" s="237"/>
      <c r="S114" s="237"/>
      <c r="T114" s="236" t="s">
        <v>24</v>
      </c>
      <c r="U114" s="237"/>
      <c r="V114" s="237"/>
      <c r="W114" s="252"/>
      <c r="X114" s="237" t="s">
        <v>1</v>
      </c>
      <c r="Y114" s="237"/>
      <c r="Z114" s="237"/>
      <c r="AA114" s="237"/>
      <c r="AB114" s="236" t="s">
        <v>3</v>
      </c>
      <c r="AC114" s="237"/>
      <c r="AD114" s="237"/>
      <c r="AE114" s="237"/>
      <c r="AF114" s="236" t="s">
        <v>25</v>
      </c>
      <c r="AG114" s="237"/>
      <c r="AH114" s="127"/>
      <c r="AI114" s="128"/>
      <c r="AJ114" s="236" t="s">
        <v>25</v>
      </c>
      <c r="AK114" s="237"/>
      <c r="AL114" s="127"/>
      <c r="AM114" s="128"/>
      <c r="AN114" s="3"/>
      <c r="AO114" s="3"/>
      <c r="AP114" s="3"/>
      <c r="AQ114" s="3"/>
      <c r="AR114" s="247"/>
      <c r="AS114" s="225"/>
      <c r="AT114" s="225"/>
      <c r="AU114" s="225"/>
      <c r="AV114" s="225"/>
      <c r="AW114" s="225"/>
      <c r="AX114" s="225"/>
      <c r="AY114" s="225"/>
      <c r="AZ114" s="243"/>
      <c r="BA114" s="3"/>
      <c r="BB114" s="21" t="e">
        <f>IF(中学校名!#REF!="","",中学校名!#REF!)</f>
        <v>#REF!</v>
      </c>
      <c r="BC114" s="225">
        <f>IF($CM$4="","",VLOOKUP($CM$4,氏名・生年月日・入卒!$A$6:$AB$105,19))</f>
        <v>0</v>
      </c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3"/>
      <c r="CA114" s="225"/>
      <c r="CB114" s="225"/>
      <c r="CC114" s="225"/>
      <c r="CD114" s="256"/>
      <c r="CE114" s="3"/>
      <c r="CF114" s="139"/>
      <c r="CG114" s="135"/>
      <c r="CH114" s="135"/>
      <c r="CI114" s="135"/>
      <c r="CJ114" s="135"/>
      <c r="CK114" s="135"/>
    </row>
    <row r="115" spans="1:89" ht="8.25" customHeight="1" x14ac:dyDescent="0.15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45"/>
      <c r="M115" s="246"/>
      <c r="N115" s="246"/>
      <c r="O115" s="253"/>
      <c r="P115" s="225"/>
      <c r="Q115" s="225"/>
      <c r="R115" s="225"/>
      <c r="S115" s="225"/>
      <c r="T115" s="245"/>
      <c r="U115" s="246"/>
      <c r="V115" s="246"/>
      <c r="W115" s="253"/>
      <c r="X115" s="225"/>
      <c r="Y115" s="225"/>
      <c r="Z115" s="225"/>
      <c r="AA115" s="225"/>
      <c r="AB115" s="245"/>
      <c r="AC115" s="246"/>
      <c r="AD115" s="246"/>
      <c r="AE115" s="246"/>
      <c r="AF115" s="238"/>
      <c r="AG115" s="225"/>
      <c r="AH115" s="3"/>
      <c r="AI115" s="129"/>
      <c r="AJ115" s="238"/>
      <c r="AK115" s="225"/>
      <c r="AL115" s="3"/>
      <c r="AM115" s="129"/>
      <c r="AN115" s="3"/>
      <c r="AO115" s="3"/>
      <c r="AP115" s="3"/>
      <c r="AQ115" s="3"/>
      <c r="AR115" s="247"/>
      <c r="AS115" s="225"/>
      <c r="AT115" s="225"/>
      <c r="AU115" s="225"/>
      <c r="AV115" s="225"/>
      <c r="AW115" s="225"/>
      <c r="AX115" s="225"/>
      <c r="AY115" s="225"/>
      <c r="AZ115" s="243"/>
      <c r="BA115" s="11"/>
      <c r="BB115" s="21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3"/>
      <c r="CA115" s="225"/>
      <c r="CB115" s="225"/>
      <c r="CC115" s="225"/>
      <c r="CD115" s="256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 x14ac:dyDescent="0.2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238" t="s">
        <v>25</v>
      </c>
      <c r="M116" s="225"/>
      <c r="N116" s="3"/>
      <c r="O116" s="3"/>
      <c r="P116" s="236" t="s">
        <v>25</v>
      </c>
      <c r="Q116" s="237"/>
      <c r="R116" s="127"/>
      <c r="S116" s="128"/>
      <c r="T116" s="225" t="s">
        <v>25</v>
      </c>
      <c r="U116" s="225"/>
      <c r="V116" s="3"/>
      <c r="W116" s="3"/>
      <c r="X116" s="236" t="s">
        <v>25</v>
      </c>
      <c r="Y116" s="237"/>
      <c r="Z116" s="127"/>
      <c r="AA116" s="128"/>
      <c r="AB116" s="225" t="s">
        <v>25</v>
      </c>
      <c r="AC116" s="225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271"/>
      <c r="AS116" s="257"/>
      <c r="AT116" s="257"/>
      <c r="AU116" s="257"/>
      <c r="AV116" s="257"/>
      <c r="AW116" s="257"/>
      <c r="AX116" s="257"/>
      <c r="AY116" s="257"/>
      <c r="AZ116" s="272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57"/>
      <c r="CB116" s="257"/>
      <c r="CC116" s="257"/>
      <c r="CD116" s="258"/>
      <c r="CE116" s="3"/>
      <c r="CF116" s="139"/>
      <c r="CG116" s="135"/>
      <c r="CH116" s="135"/>
      <c r="CI116" s="135"/>
      <c r="CJ116" s="135"/>
      <c r="CK116" s="135"/>
    </row>
    <row r="117" spans="1:89" ht="8.25" customHeight="1" x14ac:dyDescent="0.15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238"/>
      <c r="M117" s="225"/>
      <c r="N117" s="3"/>
      <c r="O117" s="3"/>
      <c r="P117" s="238"/>
      <c r="Q117" s="225"/>
      <c r="R117" s="3"/>
      <c r="S117" s="129"/>
      <c r="T117" s="225"/>
      <c r="U117" s="225"/>
      <c r="V117" s="3"/>
      <c r="W117" s="3"/>
      <c r="X117" s="238"/>
      <c r="Y117" s="225"/>
      <c r="Z117" s="3"/>
      <c r="AA117" s="129"/>
      <c r="AB117" s="225"/>
      <c r="AC117" s="225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 x14ac:dyDescent="0.15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 x14ac:dyDescent="0.15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5" t="s">
        <v>26</v>
      </c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 x14ac:dyDescent="0.15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 x14ac:dyDescent="0.15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 x14ac:dyDescent="0.15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 x14ac:dyDescent="0.15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 x14ac:dyDescent="0.15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 x14ac:dyDescent="0.1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 x14ac:dyDescent="0.1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sheet="1" objects="1" scenarios="1" selectLockedCells="1"/>
  <protectedRanges>
    <protectedRange sqref="CM4:CM5" name="範囲1"/>
  </protectedRanges>
  <mergeCells count="149"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調査書印刷</vt:lpstr>
      <vt:lpstr>調査書印刷!Print_Area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笹山茂行</cp:lastModifiedBy>
  <cp:lastPrinted>2019-08-18T23:43:32Z</cp:lastPrinted>
  <dcterms:created xsi:type="dcterms:W3CDTF">2018-07-26T00:28:44Z</dcterms:created>
  <dcterms:modified xsi:type="dcterms:W3CDTF">2019-08-30T03:53:39Z</dcterms:modified>
</cp:coreProperties>
</file>